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Sur" sheetId="26" r:id="rId3"/>
    <sheet name="Arequipa" sheetId="18" r:id="rId4"/>
    <sheet name="Cusco" sheetId="19" r:id="rId5"/>
    <sheet name="Madre de Dios" sheetId="20" r:id="rId6"/>
    <sheet name="Moquegua" sheetId="21" r:id="rId7"/>
    <sheet name="Puno" sheetId="27" r:id="rId8"/>
    <sheet name="Tacna" sheetId="2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Sur!#REF!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Carátula!$A$1:$S$23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T85" i="26" l="1"/>
  <c r="M83" i="26" l="1"/>
  <c r="M82" i="26"/>
  <c r="M81" i="26"/>
  <c r="M80" i="26"/>
  <c r="M79" i="26"/>
  <c r="M78" i="26"/>
  <c r="K83" i="26"/>
  <c r="K82" i="26"/>
  <c r="K81" i="26"/>
  <c r="K80" i="26"/>
  <c r="K79" i="26"/>
  <c r="K78" i="26"/>
  <c r="M74" i="26"/>
  <c r="M73" i="26"/>
  <c r="K74" i="26"/>
  <c r="K73" i="26"/>
  <c r="F83" i="26"/>
  <c r="F82" i="26"/>
  <c r="F81" i="26"/>
  <c r="F80" i="26"/>
  <c r="F79" i="26"/>
  <c r="F78" i="26"/>
  <c r="D83" i="26"/>
  <c r="D82" i="26"/>
  <c r="D81" i="26"/>
  <c r="D80" i="26"/>
  <c r="D79" i="26"/>
  <c r="D78" i="26"/>
  <c r="F74" i="26"/>
  <c r="F73" i="26"/>
  <c r="D74" i="26"/>
  <c r="D73" i="26"/>
  <c r="F59" i="26"/>
  <c r="E67" i="26" l="1"/>
  <c r="E66" i="26"/>
  <c r="E65" i="26"/>
  <c r="E64" i="26"/>
  <c r="E63" i="26"/>
  <c r="E62" i="26"/>
  <c r="E61" i="26"/>
  <c r="E60" i="26"/>
  <c r="D67" i="26"/>
  <c r="D66" i="26"/>
  <c r="D65" i="26"/>
  <c r="D64" i="26"/>
  <c r="D63" i="26"/>
  <c r="D62" i="26"/>
  <c r="D61" i="26"/>
  <c r="D60" i="26"/>
  <c r="K48" i="26"/>
  <c r="K47" i="26"/>
  <c r="K46" i="26"/>
  <c r="K45" i="26"/>
  <c r="K44" i="26"/>
  <c r="K43" i="26"/>
  <c r="K42" i="26"/>
  <c r="K41" i="26"/>
  <c r="K40" i="26"/>
  <c r="J48" i="26"/>
  <c r="J47" i="26"/>
  <c r="J46" i="26"/>
  <c r="J45" i="26"/>
  <c r="J44" i="26"/>
  <c r="J43" i="26"/>
  <c r="J42" i="26"/>
  <c r="J41" i="26"/>
  <c r="J40" i="26"/>
  <c r="J31" i="26"/>
  <c r="J30" i="26"/>
  <c r="J29" i="26"/>
  <c r="J28" i="26"/>
  <c r="J27" i="26"/>
  <c r="J26" i="26"/>
  <c r="J25" i="26"/>
  <c r="J24" i="26"/>
  <c r="J23" i="26"/>
  <c r="I31" i="26"/>
  <c r="I30" i="26"/>
  <c r="I29" i="26"/>
  <c r="I28" i="26"/>
  <c r="I27" i="26"/>
  <c r="I26" i="26"/>
  <c r="I25" i="26"/>
  <c r="I24" i="26"/>
  <c r="I23" i="26"/>
  <c r="G31" i="26"/>
  <c r="G30" i="26"/>
  <c r="G29" i="26"/>
  <c r="G28" i="26"/>
  <c r="G27" i="26"/>
  <c r="G26" i="26"/>
  <c r="G25" i="26"/>
  <c r="G24" i="26"/>
  <c r="G23" i="26"/>
  <c r="F31" i="26" l="1"/>
  <c r="F30" i="26"/>
  <c r="F29" i="26"/>
  <c r="F28" i="26"/>
  <c r="F27" i="26"/>
  <c r="F26" i="26"/>
  <c r="F25" i="26"/>
  <c r="F24" i="26"/>
  <c r="F23" i="26"/>
  <c r="G119" i="28" l="1"/>
  <c r="H119" i="28" s="1"/>
  <c r="E119" i="28"/>
  <c r="E57" i="28" s="1"/>
  <c r="F118" i="28"/>
  <c r="H117" i="28"/>
  <c r="F117" i="28"/>
  <c r="F116" i="28"/>
  <c r="H115" i="28"/>
  <c r="F115" i="28"/>
  <c r="H114" i="28"/>
  <c r="F114" i="28"/>
  <c r="H113" i="28"/>
  <c r="F113" i="28"/>
  <c r="H112" i="28"/>
  <c r="F112" i="28"/>
  <c r="M111" i="28"/>
  <c r="K111" i="28"/>
  <c r="H111" i="28"/>
  <c r="F111" i="28"/>
  <c r="H110" i="28"/>
  <c r="F110" i="28"/>
  <c r="M109" i="28"/>
  <c r="K109" i="28"/>
  <c r="H109" i="28"/>
  <c r="F109" i="28"/>
  <c r="M108" i="28"/>
  <c r="M59" i="28" s="1"/>
  <c r="K108" i="28"/>
  <c r="H108" i="28"/>
  <c r="F108" i="28"/>
  <c r="M107" i="28"/>
  <c r="K107" i="28"/>
  <c r="H107" i="28"/>
  <c r="F107" i="28"/>
  <c r="M106" i="28"/>
  <c r="M112" i="28" s="1"/>
  <c r="K106" i="28"/>
  <c r="H106" i="28"/>
  <c r="F106" i="28"/>
  <c r="H105" i="28"/>
  <c r="F105" i="28"/>
  <c r="H104" i="28"/>
  <c r="F104" i="28"/>
  <c r="H103" i="28"/>
  <c r="F103" i="28"/>
  <c r="H102" i="28"/>
  <c r="F102" i="28"/>
  <c r="M101" i="28"/>
  <c r="M52" i="28" s="1"/>
  <c r="K101" i="28"/>
  <c r="H101" i="28"/>
  <c r="F101" i="28"/>
  <c r="M100" i="28"/>
  <c r="K100" i="28"/>
  <c r="H100" i="28"/>
  <c r="F100" i="28"/>
  <c r="G92" i="28"/>
  <c r="E92" i="28"/>
  <c r="D57" i="28" s="1"/>
  <c r="H91" i="28"/>
  <c r="F91" i="28"/>
  <c r="H90" i="28"/>
  <c r="F90" i="28"/>
  <c r="H89" i="28"/>
  <c r="F89" i="28"/>
  <c r="H88" i="28"/>
  <c r="F88" i="28"/>
  <c r="H87" i="28"/>
  <c r="F87" i="28"/>
  <c r="H86" i="28"/>
  <c r="F86" i="28"/>
  <c r="H85" i="28"/>
  <c r="F85" i="28"/>
  <c r="M84" i="28"/>
  <c r="K84" i="28"/>
  <c r="H84" i="28"/>
  <c r="F84" i="28"/>
  <c r="M83" i="28"/>
  <c r="K83" i="28"/>
  <c r="K62" i="28" s="1"/>
  <c r="H83" i="28"/>
  <c r="F83" i="28"/>
  <c r="M82" i="28"/>
  <c r="M60" i="28" s="1"/>
  <c r="K82" i="28"/>
  <c r="H82" i="28"/>
  <c r="F82" i="28"/>
  <c r="M81" i="28"/>
  <c r="K81" i="28"/>
  <c r="H81" i="28"/>
  <c r="F81" i="28"/>
  <c r="M80" i="28"/>
  <c r="M58" i="28" s="1"/>
  <c r="K80" i="28"/>
  <c r="H80" i="28"/>
  <c r="F80" i="28"/>
  <c r="M79" i="28"/>
  <c r="K79" i="28"/>
  <c r="H79" i="28"/>
  <c r="F79" i="28"/>
  <c r="H78" i="28"/>
  <c r="F78" i="28"/>
  <c r="H77" i="28"/>
  <c r="F77" i="28"/>
  <c r="H76" i="28"/>
  <c r="F76" i="28"/>
  <c r="H75" i="28"/>
  <c r="F75" i="28"/>
  <c r="M74" i="28"/>
  <c r="K74" i="28"/>
  <c r="H74" i="28"/>
  <c r="F74" i="28"/>
  <c r="M73" i="28"/>
  <c r="K73" i="28"/>
  <c r="H73" i="28"/>
  <c r="H92" i="28" s="1"/>
  <c r="F73" i="28"/>
  <c r="M62" i="28"/>
  <c r="M61" i="28"/>
  <c r="K61" i="28"/>
  <c r="E58" i="28"/>
  <c r="F58" i="28" s="1"/>
  <c r="D58" i="28"/>
  <c r="M57" i="28"/>
  <c r="F56" i="28"/>
  <c r="F55" i="28"/>
  <c r="G55" i="28" s="1"/>
  <c r="F54" i="28"/>
  <c r="G54" i="28" s="1"/>
  <c r="F53" i="28"/>
  <c r="F52" i="28"/>
  <c r="G52" i="28" s="1"/>
  <c r="K51" i="28"/>
  <c r="F51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5" i="28"/>
  <c r="I35" i="28"/>
  <c r="H35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L20" i="28"/>
  <c r="K20" i="28"/>
  <c r="J20" i="28"/>
  <c r="G20" i="28"/>
  <c r="L19" i="28"/>
  <c r="K19" i="28"/>
  <c r="J19" i="28"/>
  <c r="K38" i="28" s="1"/>
  <c r="G19" i="28"/>
  <c r="M19" i="28" s="1"/>
  <c r="L18" i="28"/>
  <c r="K18" i="28"/>
  <c r="J18" i="28"/>
  <c r="G18" i="28"/>
  <c r="M18" i="28" s="1"/>
  <c r="L17" i="28"/>
  <c r="K17" i="28"/>
  <c r="J17" i="28"/>
  <c r="M17" i="28" s="1"/>
  <c r="G17" i="28"/>
  <c r="L16" i="28"/>
  <c r="K16" i="28"/>
  <c r="J16" i="28"/>
  <c r="K35" i="28" s="1"/>
  <c r="G16" i="28"/>
  <c r="L15" i="28"/>
  <c r="K15" i="28"/>
  <c r="J15" i="28"/>
  <c r="K34" i="28" s="1"/>
  <c r="G15" i="28"/>
  <c r="L14" i="28"/>
  <c r="K14" i="28"/>
  <c r="J14" i="28"/>
  <c r="K33" i="28" s="1"/>
  <c r="G14" i="28"/>
  <c r="L13" i="28"/>
  <c r="K13" i="28"/>
  <c r="J13" i="28"/>
  <c r="M13" i="28" s="1"/>
  <c r="G13" i="28"/>
  <c r="L12" i="28"/>
  <c r="K12" i="28"/>
  <c r="J12" i="28"/>
  <c r="K31" i="28" s="1"/>
  <c r="G12" i="28"/>
  <c r="G119" i="27"/>
  <c r="H119" i="27" s="1"/>
  <c r="E119" i="27"/>
  <c r="E57" i="27" s="1"/>
  <c r="H118" i="27"/>
  <c r="H117" i="27"/>
  <c r="F117" i="27"/>
  <c r="H115" i="27"/>
  <c r="F115" i="27"/>
  <c r="H114" i="27"/>
  <c r="F114" i="27"/>
  <c r="H113" i="27"/>
  <c r="F113" i="27"/>
  <c r="H112" i="27"/>
  <c r="M111" i="27"/>
  <c r="K111" i="27"/>
  <c r="H111" i="27"/>
  <c r="F111" i="27"/>
  <c r="F110" i="27"/>
  <c r="M109" i="27"/>
  <c r="K109" i="27"/>
  <c r="H109" i="27"/>
  <c r="F109" i="27"/>
  <c r="M108" i="27"/>
  <c r="K108" i="27"/>
  <c r="H108" i="27"/>
  <c r="F108" i="27"/>
  <c r="M107" i="27"/>
  <c r="K107" i="27"/>
  <c r="H107" i="27"/>
  <c r="F107" i="27"/>
  <c r="M106" i="27"/>
  <c r="M112" i="27" s="1"/>
  <c r="K106" i="27"/>
  <c r="H106" i="27"/>
  <c r="F106" i="27"/>
  <c r="H105" i="27"/>
  <c r="F105" i="27"/>
  <c r="H104" i="27"/>
  <c r="F104" i="27"/>
  <c r="H102" i="27"/>
  <c r="M101" i="27"/>
  <c r="K101" i="27"/>
  <c r="H101" i="27"/>
  <c r="F101" i="27"/>
  <c r="M100" i="27"/>
  <c r="K100" i="27"/>
  <c r="K102" i="27" s="1"/>
  <c r="L100" i="27" s="1"/>
  <c r="H100" i="27"/>
  <c r="F100" i="27"/>
  <c r="G92" i="27"/>
  <c r="D58" i="27" s="1"/>
  <c r="E92" i="27"/>
  <c r="D57" i="27" s="1"/>
  <c r="H91" i="27"/>
  <c r="F91" i="27"/>
  <c r="H90" i="27"/>
  <c r="F90" i="27"/>
  <c r="F89" i="27"/>
  <c r="H88" i="27"/>
  <c r="F88" i="27"/>
  <c r="H87" i="27"/>
  <c r="F87" i="27"/>
  <c r="H86" i="27"/>
  <c r="F86" i="27"/>
  <c r="H85" i="27"/>
  <c r="F85" i="27"/>
  <c r="M84" i="27"/>
  <c r="K84" i="27"/>
  <c r="H84" i="27"/>
  <c r="F84" i="27"/>
  <c r="M83" i="27"/>
  <c r="K83" i="27"/>
  <c r="H83" i="27"/>
  <c r="F83" i="27"/>
  <c r="M82" i="27"/>
  <c r="K82" i="27"/>
  <c r="F82" i="27"/>
  <c r="M81" i="27"/>
  <c r="M59" i="27" s="1"/>
  <c r="K81" i="27"/>
  <c r="K59" i="27" s="1"/>
  <c r="H81" i="27"/>
  <c r="F81" i="27"/>
  <c r="M80" i="27"/>
  <c r="K80" i="27"/>
  <c r="H80" i="27"/>
  <c r="F80" i="27"/>
  <c r="M79" i="27"/>
  <c r="K79" i="27"/>
  <c r="H79" i="27"/>
  <c r="F79" i="27"/>
  <c r="H78" i="27"/>
  <c r="F78" i="27"/>
  <c r="H77" i="27"/>
  <c r="F77" i="27"/>
  <c r="H76" i="27"/>
  <c r="F76" i="27"/>
  <c r="M74" i="27"/>
  <c r="M52" i="27" s="1"/>
  <c r="K74" i="27"/>
  <c r="H74" i="27"/>
  <c r="F74" i="27"/>
  <c r="M73" i="27"/>
  <c r="K73" i="27"/>
  <c r="K51" i="27" s="1"/>
  <c r="H73" i="27"/>
  <c r="F73" i="27"/>
  <c r="M62" i="27"/>
  <c r="M61" i="27"/>
  <c r="K61" i="27"/>
  <c r="M60" i="27"/>
  <c r="M58" i="27"/>
  <c r="M57" i="27"/>
  <c r="F56" i="27"/>
  <c r="F55" i="27"/>
  <c r="G55" i="27" s="1"/>
  <c r="F54" i="27"/>
  <c r="G54" i="27" s="1"/>
  <c r="F53" i="27"/>
  <c r="F52" i="27"/>
  <c r="G52" i="27" s="1"/>
  <c r="F51" i="27"/>
  <c r="J39" i="27"/>
  <c r="I39" i="27"/>
  <c r="H39" i="27"/>
  <c r="J38" i="27"/>
  <c r="I38" i="27"/>
  <c r="H38" i="27"/>
  <c r="J37" i="27"/>
  <c r="I37" i="27"/>
  <c r="H37" i="27"/>
  <c r="J36" i="27"/>
  <c r="I36" i="27"/>
  <c r="H36" i="27"/>
  <c r="J35" i="27"/>
  <c r="I35" i="27"/>
  <c r="H35" i="27"/>
  <c r="J34" i="27"/>
  <c r="I34" i="27"/>
  <c r="H34" i="27"/>
  <c r="J33" i="27"/>
  <c r="I33" i="27"/>
  <c r="H33" i="27"/>
  <c r="J32" i="27"/>
  <c r="I32" i="27"/>
  <c r="H32" i="27"/>
  <c r="J31" i="27"/>
  <c r="I31" i="27"/>
  <c r="H31" i="27"/>
  <c r="L20" i="27"/>
  <c r="K20" i="27"/>
  <c r="J20" i="27"/>
  <c r="G20" i="27"/>
  <c r="L19" i="27"/>
  <c r="K19" i="27"/>
  <c r="J19" i="27"/>
  <c r="G19" i="27"/>
  <c r="M19" i="27" s="1"/>
  <c r="L18" i="27"/>
  <c r="K18" i="27"/>
  <c r="J18" i="27"/>
  <c r="K37" i="27" s="1"/>
  <c r="G18" i="27"/>
  <c r="M18" i="27" s="1"/>
  <c r="L17" i="27"/>
  <c r="K17" i="27"/>
  <c r="J17" i="27"/>
  <c r="M17" i="27" s="1"/>
  <c r="G17" i="27"/>
  <c r="L16" i="27"/>
  <c r="K16" i="27"/>
  <c r="J16" i="27"/>
  <c r="K35" i="27" s="1"/>
  <c r="G16" i="27"/>
  <c r="L15" i="27"/>
  <c r="K15" i="27"/>
  <c r="J15" i="27"/>
  <c r="K34" i="27" s="1"/>
  <c r="G15" i="27"/>
  <c r="L14" i="27"/>
  <c r="K14" i="27"/>
  <c r="J14" i="27"/>
  <c r="K33" i="27" s="1"/>
  <c r="G14" i="27"/>
  <c r="L13" i="27"/>
  <c r="K13" i="27"/>
  <c r="J13" i="27"/>
  <c r="M13" i="27" s="1"/>
  <c r="G13" i="27"/>
  <c r="L12" i="27"/>
  <c r="K12" i="27"/>
  <c r="J12" i="27"/>
  <c r="K31" i="27" s="1"/>
  <c r="G12" i="27"/>
  <c r="G119" i="21"/>
  <c r="H119" i="21" s="1"/>
  <c r="E119" i="21"/>
  <c r="E57" i="21" s="1"/>
  <c r="H118" i="21"/>
  <c r="F118" i="21"/>
  <c r="H117" i="21"/>
  <c r="F117" i="21"/>
  <c r="F116" i="21"/>
  <c r="H115" i="21"/>
  <c r="F115" i="21"/>
  <c r="H114" i="21"/>
  <c r="F114" i="21"/>
  <c r="H113" i="21"/>
  <c r="F113" i="21"/>
  <c r="H112" i="21"/>
  <c r="M111" i="21"/>
  <c r="K111" i="21"/>
  <c r="H111" i="21"/>
  <c r="F111" i="21"/>
  <c r="H110" i="21"/>
  <c r="F110" i="21"/>
  <c r="M109" i="21"/>
  <c r="K109" i="21"/>
  <c r="H109" i="21"/>
  <c r="F109" i="21"/>
  <c r="M108" i="21"/>
  <c r="M59" i="21" s="1"/>
  <c r="K108" i="21"/>
  <c r="H108" i="21"/>
  <c r="F108" i="21"/>
  <c r="M107" i="21"/>
  <c r="K107" i="21"/>
  <c r="K58" i="21" s="1"/>
  <c r="H107" i="21"/>
  <c r="F107" i="21"/>
  <c r="M106" i="21"/>
  <c r="K106" i="21"/>
  <c r="H106" i="21"/>
  <c r="F106" i="21"/>
  <c r="H105" i="21"/>
  <c r="H103" i="21"/>
  <c r="H102" i="21"/>
  <c r="F102" i="21"/>
  <c r="M101" i="21"/>
  <c r="K101" i="21"/>
  <c r="H101" i="21"/>
  <c r="F101" i="21"/>
  <c r="M100" i="21"/>
  <c r="M51" i="21" s="1"/>
  <c r="K100" i="21"/>
  <c r="H100" i="21"/>
  <c r="F100" i="21"/>
  <c r="G92" i="21"/>
  <c r="H78" i="21" s="1"/>
  <c r="E92" i="21"/>
  <c r="D57" i="21" s="1"/>
  <c r="H91" i="21"/>
  <c r="H90" i="21"/>
  <c r="F90" i="21"/>
  <c r="F88" i="21"/>
  <c r="H87" i="21"/>
  <c r="F87" i="21"/>
  <c r="H86" i="21"/>
  <c r="F86" i="21"/>
  <c r="H85" i="21"/>
  <c r="F85" i="21"/>
  <c r="M84" i="21"/>
  <c r="K84" i="21"/>
  <c r="H84" i="21"/>
  <c r="F84" i="21"/>
  <c r="M83" i="21"/>
  <c r="K83" i="21"/>
  <c r="H83" i="21"/>
  <c r="F83" i="21"/>
  <c r="M82" i="21"/>
  <c r="K82" i="21"/>
  <c r="H82" i="21"/>
  <c r="F82" i="21"/>
  <c r="M81" i="21"/>
  <c r="K81" i="21"/>
  <c r="K59" i="21" s="1"/>
  <c r="H81" i="21"/>
  <c r="F81" i="21"/>
  <c r="M80" i="21"/>
  <c r="K80" i="21"/>
  <c r="H80" i="21"/>
  <c r="F80" i="21"/>
  <c r="M79" i="21"/>
  <c r="M85" i="21" s="1"/>
  <c r="K79" i="21"/>
  <c r="H79" i="21"/>
  <c r="F79" i="21"/>
  <c r="F78" i="21"/>
  <c r="F77" i="21"/>
  <c r="F76" i="21"/>
  <c r="H75" i="21"/>
  <c r="F75" i="21"/>
  <c r="M74" i="21"/>
  <c r="K74" i="21"/>
  <c r="H74" i="21"/>
  <c r="F74" i="21"/>
  <c r="M73" i="21"/>
  <c r="K73" i="21"/>
  <c r="K75" i="21" s="1"/>
  <c r="H73" i="21"/>
  <c r="F73" i="21"/>
  <c r="M62" i="21"/>
  <c r="M61" i="21"/>
  <c r="K61" i="21"/>
  <c r="M60" i="21"/>
  <c r="M58" i="21"/>
  <c r="E58" i="21"/>
  <c r="M57" i="21"/>
  <c r="F56" i="21"/>
  <c r="G56" i="21" s="1"/>
  <c r="F55" i="21"/>
  <c r="F54" i="21"/>
  <c r="G55" i="21" s="1"/>
  <c r="F53" i="21"/>
  <c r="M52" i="21"/>
  <c r="F52" i="21"/>
  <c r="F51" i="21"/>
  <c r="J39" i="21"/>
  <c r="I39" i="21"/>
  <c r="H39" i="21"/>
  <c r="J38" i="21"/>
  <c r="I38" i="21"/>
  <c r="H38" i="21"/>
  <c r="J37" i="21"/>
  <c r="I37" i="21"/>
  <c r="H37" i="21"/>
  <c r="J36" i="21"/>
  <c r="I36" i="21"/>
  <c r="H36" i="21"/>
  <c r="J35" i="21"/>
  <c r="I35" i="21"/>
  <c r="H35" i="21"/>
  <c r="J34" i="21"/>
  <c r="I34" i="21"/>
  <c r="H34" i="21"/>
  <c r="J33" i="21"/>
  <c r="I33" i="21"/>
  <c r="H33" i="21"/>
  <c r="J32" i="21"/>
  <c r="I32" i="21"/>
  <c r="H32" i="21"/>
  <c r="J31" i="21"/>
  <c r="I31" i="21"/>
  <c r="H31" i="21"/>
  <c r="L20" i="21"/>
  <c r="K20" i="21"/>
  <c r="J20" i="21"/>
  <c r="G20" i="21"/>
  <c r="L19" i="21"/>
  <c r="K19" i="21"/>
  <c r="J19" i="21"/>
  <c r="K38" i="21" s="1"/>
  <c r="G19" i="21"/>
  <c r="M19" i="21" s="1"/>
  <c r="L18" i="21"/>
  <c r="K18" i="21"/>
  <c r="J18" i="21"/>
  <c r="G18" i="21"/>
  <c r="M18" i="21" s="1"/>
  <c r="L17" i="21"/>
  <c r="K17" i="21"/>
  <c r="J17" i="21"/>
  <c r="M17" i="21" s="1"/>
  <c r="G17" i="21"/>
  <c r="L16" i="21"/>
  <c r="K16" i="21"/>
  <c r="J16" i="21"/>
  <c r="G16" i="21"/>
  <c r="L15" i="21"/>
  <c r="K15" i="21"/>
  <c r="J15" i="21"/>
  <c r="K34" i="21" s="1"/>
  <c r="G15" i="21"/>
  <c r="M15" i="21" s="1"/>
  <c r="L14" i="21"/>
  <c r="K14" i="21"/>
  <c r="J14" i="21"/>
  <c r="K33" i="21" s="1"/>
  <c r="G14" i="21"/>
  <c r="M14" i="21" s="1"/>
  <c r="L13" i="21"/>
  <c r="K13" i="21"/>
  <c r="J13" i="21"/>
  <c r="M13" i="21" s="1"/>
  <c r="G13" i="21"/>
  <c r="L12" i="21"/>
  <c r="K12" i="21"/>
  <c r="J12" i="21"/>
  <c r="G12" i="21"/>
  <c r="G119" i="20"/>
  <c r="H119" i="20" s="1"/>
  <c r="E119" i="20"/>
  <c r="E57" i="20" s="1"/>
  <c r="H118" i="20"/>
  <c r="F118" i="20"/>
  <c r="H117" i="20"/>
  <c r="F117" i="20"/>
  <c r="H116" i="20"/>
  <c r="F116" i="20"/>
  <c r="H115" i="20"/>
  <c r="F115" i="20"/>
  <c r="H114" i="20"/>
  <c r="F114" i="20"/>
  <c r="H113" i="20"/>
  <c r="F113" i="20"/>
  <c r="M111" i="20"/>
  <c r="K111" i="20"/>
  <c r="H111" i="20"/>
  <c r="F111" i="20"/>
  <c r="H110" i="20"/>
  <c r="F110" i="20"/>
  <c r="M109" i="20"/>
  <c r="K109" i="20"/>
  <c r="H109" i="20"/>
  <c r="F109" i="20"/>
  <c r="M108" i="20"/>
  <c r="K108" i="20"/>
  <c r="H108" i="20"/>
  <c r="F108" i="20"/>
  <c r="M107" i="20"/>
  <c r="K107" i="20"/>
  <c r="H107" i="20"/>
  <c r="F107" i="20"/>
  <c r="M106" i="20"/>
  <c r="M112" i="20" s="1"/>
  <c r="K106" i="20"/>
  <c r="H106" i="20"/>
  <c r="F106" i="20"/>
  <c r="H105" i="20"/>
  <c r="F105" i="20"/>
  <c r="H104" i="20"/>
  <c r="F104" i="20"/>
  <c r="F103" i="20"/>
  <c r="H102" i="20"/>
  <c r="F102" i="20"/>
  <c r="M101" i="20"/>
  <c r="K101" i="20"/>
  <c r="H101" i="20"/>
  <c r="F101" i="20"/>
  <c r="M100" i="20"/>
  <c r="M51" i="20" s="1"/>
  <c r="K100" i="20"/>
  <c r="H100" i="20"/>
  <c r="F100" i="20"/>
  <c r="G92" i="20"/>
  <c r="E92" i="20"/>
  <c r="D57" i="20" s="1"/>
  <c r="H91" i="20"/>
  <c r="F91" i="20"/>
  <c r="H90" i="20"/>
  <c r="F90" i="20"/>
  <c r="H89" i="20"/>
  <c r="F89" i="20"/>
  <c r="H88" i="20"/>
  <c r="F88" i="20"/>
  <c r="H87" i="20"/>
  <c r="F87" i="20"/>
  <c r="H86" i="20"/>
  <c r="F86" i="20"/>
  <c r="H85" i="20"/>
  <c r="F85" i="20"/>
  <c r="M84" i="20"/>
  <c r="K84" i="20"/>
  <c r="H84" i="20"/>
  <c r="F84" i="20"/>
  <c r="M83" i="20"/>
  <c r="K83" i="20"/>
  <c r="H83" i="20"/>
  <c r="F83" i="20"/>
  <c r="M82" i="20"/>
  <c r="K82" i="20"/>
  <c r="H82" i="20"/>
  <c r="F82" i="20"/>
  <c r="M81" i="20"/>
  <c r="K81" i="20"/>
  <c r="K59" i="20" s="1"/>
  <c r="H81" i="20"/>
  <c r="F81" i="20"/>
  <c r="M80" i="20"/>
  <c r="K80" i="20"/>
  <c r="H80" i="20"/>
  <c r="F80" i="20"/>
  <c r="M79" i="20"/>
  <c r="K79" i="20"/>
  <c r="H79" i="20"/>
  <c r="F79" i="20"/>
  <c r="H78" i="20"/>
  <c r="F78" i="20"/>
  <c r="H77" i="20"/>
  <c r="F77" i="20"/>
  <c r="H76" i="20"/>
  <c r="F76" i="20"/>
  <c r="H75" i="20"/>
  <c r="F75" i="20"/>
  <c r="M74" i="20"/>
  <c r="M52" i="20" s="1"/>
  <c r="K74" i="20"/>
  <c r="K52" i="20" s="1"/>
  <c r="H74" i="20"/>
  <c r="F74" i="20"/>
  <c r="M73" i="20"/>
  <c r="K73" i="20"/>
  <c r="K51" i="20" s="1"/>
  <c r="H73" i="20"/>
  <c r="F73" i="20"/>
  <c r="M62" i="20"/>
  <c r="K62" i="20"/>
  <c r="M61" i="20"/>
  <c r="K61" i="20"/>
  <c r="M60" i="20"/>
  <c r="K60" i="20"/>
  <c r="M59" i="20"/>
  <c r="M58" i="20"/>
  <c r="K58" i="20"/>
  <c r="D58" i="20"/>
  <c r="M57" i="20"/>
  <c r="K57" i="20"/>
  <c r="F56" i="20"/>
  <c r="F55" i="20"/>
  <c r="F54" i="20"/>
  <c r="G54" i="20" s="1"/>
  <c r="F53" i="20"/>
  <c r="F52" i="20"/>
  <c r="G52" i="20" s="1"/>
  <c r="F51" i="20"/>
  <c r="J39" i="20"/>
  <c r="I39" i="20"/>
  <c r="H39" i="20"/>
  <c r="J38" i="20"/>
  <c r="I38" i="20"/>
  <c r="H38" i="20"/>
  <c r="J37" i="20"/>
  <c r="I37" i="20"/>
  <c r="H37" i="20"/>
  <c r="J36" i="20"/>
  <c r="I36" i="20"/>
  <c r="H36" i="20"/>
  <c r="J35" i="20"/>
  <c r="I35" i="20"/>
  <c r="H35" i="20"/>
  <c r="J34" i="20"/>
  <c r="I34" i="20"/>
  <c r="H34" i="20"/>
  <c r="J33" i="20"/>
  <c r="I33" i="20"/>
  <c r="H33" i="20"/>
  <c r="J32" i="20"/>
  <c r="I32" i="20"/>
  <c r="H32" i="20"/>
  <c r="J31" i="20"/>
  <c r="I31" i="20"/>
  <c r="H31" i="20"/>
  <c r="L20" i="20"/>
  <c r="K20" i="20"/>
  <c r="J20" i="20"/>
  <c r="G20" i="20"/>
  <c r="L19" i="20"/>
  <c r="K19" i="20"/>
  <c r="J19" i="20"/>
  <c r="G19" i="20"/>
  <c r="L18" i="20"/>
  <c r="K18" i="20"/>
  <c r="J18" i="20"/>
  <c r="G18" i="20"/>
  <c r="L17" i="20"/>
  <c r="K17" i="20"/>
  <c r="J17" i="20"/>
  <c r="M17" i="20" s="1"/>
  <c r="G17" i="20"/>
  <c r="L16" i="20"/>
  <c r="K16" i="20"/>
  <c r="J16" i="20"/>
  <c r="G16" i="20"/>
  <c r="L15" i="20"/>
  <c r="K15" i="20"/>
  <c r="J15" i="20"/>
  <c r="K34" i="20" s="1"/>
  <c r="G15" i="20"/>
  <c r="L14" i="20"/>
  <c r="K14" i="20"/>
  <c r="J14" i="20"/>
  <c r="K33" i="20" s="1"/>
  <c r="G14" i="20"/>
  <c r="L13" i="20"/>
  <c r="K13" i="20"/>
  <c r="J13" i="20"/>
  <c r="M13" i="20" s="1"/>
  <c r="G13" i="20"/>
  <c r="L12" i="20"/>
  <c r="K12" i="20"/>
  <c r="J12" i="20"/>
  <c r="G12" i="20"/>
  <c r="G119" i="19"/>
  <c r="H103" i="19" s="1"/>
  <c r="E119" i="19"/>
  <c r="E57" i="19" s="1"/>
  <c r="F118" i="19"/>
  <c r="H117" i="19"/>
  <c r="F117" i="19"/>
  <c r="H114" i="19"/>
  <c r="F114" i="19"/>
  <c r="H113" i="19"/>
  <c r="F113" i="19"/>
  <c r="H112" i="19"/>
  <c r="M111" i="19"/>
  <c r="N111" i="19" s="1"/>
  <c r="K111" i="19"/>
  <c r="H111" i="19"/>
  <c r="F111" i="19"/>
  <c r="H110" i="19"/>
  <c r="M109" i="19"/>
  <c r="K109" i="19"/>
  <c r="K60" i="19" s="1"/>
  <c r="H109" i="19"/>
  <c r="F109" i="19"/>
  <c r="M108" i="19"/>
  <c r="K108" i="19"/>
  <c r="H108" i="19"/>
  <c r="F108" i="19"/>
  <c r="M107" i="19"/>
  <c r="K107" i="19"/>
  <c r="H107" i="19"/>
  <c r="F107" i="19"/>
  <c r="M106" i="19"/>
  <c r="M112" i="19" s="1"/>
  <c r="K106" i="19"/>
  <c r="H106" i="19"/>
  <c r="F106" i="19"/>
  <c r="H105" i="19"/>
  <c r="F105" i="19"/>
  <c r="H104" i="19"/>
  <c r="F104" i="19"/>
  <c r="M101" i="19"/>
  <c r="M52" i="19" s="1"/>
  <c r="K101" i="19"/>
  <c r="M100" i="19"/>
  <c r="K100" i="19"/>
  <c r="G92" i="19"/>
  <c r="E92" i="19"/>
  <c r="D57" i="19" s="1"/>
  <c r="H91" i="19"/>
  <c r="F91" i="19"/>
  <c r="H90" i="19"/>
  <c r="F90" i="19"/>
  <c r="H89" i="19"/>
  <c r="F89" i="19"/>
  <c r="H88" i="19"/>
  <c r="F88" i="19"/>
  <c r="H87" i="19"/>
  <c r="F87" i="19"/>
  <c r="H86" i="19"/>
  <c r="F86" i="19"/>
  <c r="H85" i="19"/>
  <c r="F85" i="19"/>
  <c r="M84" i="19"/>
  <c r="K84" i="19"/>
  <c r="H84" i="19"/>
  <c r="F84" i="19"/>
  <c r="M83" i="19"/>
  <c r="K83" i="19"/>
  <c r="K62" i="19" s="1"/>
  <c r="H83" i="19"/>
  <c r="F83" i="19"/>
  <c r="M82" i="19"/>
  <c r="K82" i="19"/>
  <c r="H82" i="19"/>
  <c r="F82" i="19"/>
  <c r="M81" i="19"/>
  <c r="K81" i="19"/>
  <c r="H81" i="19"/>
  <c r="F81" i="19"/>
  <c r="M80" i="19"/>
  <c r="M58" i="19" s="1"/>
  <c r="K80" i="19"/>
  <c r="H80" i="19"/>
  <c r="F80" i="19"/>
  <c r="M79" i="19"/>
  <c r="M57" i="19" s="1"/>
  <c r="K79" i="19"/>
  <c r="K85" i="19" s="1"/>
  <c r="L85" i="19" s="1"/>
  <c r="H79" i="19"/>
  <c r="F79" i="19"/>
  <c r="H78" i="19"/>
  <c r="F78" i="19"/>
  <c r="H77" i="19"/>
  <c r="F77" i="19"/>
  <c r="H76" i="19"/>
  <c r="F76" i="19"/>
  <c r="H75" i="19"/>
  <c r="F75" i="19"/>
  <c r="M74" i="19"/>
  <c r="K74" i="19"/>
  <c r="H74" i="19"/>
  <c r="F74" i="19"/>
  <c r="M73" i="19"/>
  <c r="K73" i="19"/>
  <c r="K51" i="19" s="1"/>
  <c r="H73" i="19"/>
  <c r="H92" i="19" s="1"/>
  <c r="F73" i="19"/>
  <c r="M62" i="19"/>
  <c r="M61" i="19"/>
  <c r="K61" i="19"/>
  <c r="M60" i="19"/>
  <c r="M59" i="19"/>
  <c r="D58" i="19"/>
  <c r="F56" i="19"/>
  <c r="G56" i="19" s="1"/>
  <c r="F55" i="19"/>
  <c r="F54" i="19"/>
  <c r="F53" i="19"/>
  <c r="G53" i="19" s="1"/>
  <c r="F52" i="19"/>
  <c r="F51" i="19"/>
  <c r="J39" i="19"/>
  <c r="I39" i="19"/>
  <c r="H39" i="19"/>
  <c r="J38" i="19"/>
  <c r="I38" i="19"/>
  <c r="H38" i="19"/>
  <c r="J37" i="19"/>
  <c r="I37" i="19"/>
  <c r="H37" i="19"/>
  <c r="J36" i="19"/>
  <c r="I36" i="19"/>
  <c r="H36" i="19"/>
  <c r="J35" i="19"/>
  <c r="I35" i="19"/>
  <c r="H35" i="19"/>
  <c r="J34" i="19"/>
  <c r="I34" i="19"/>
  <c r="H34" i="19"/>
  <c r="J33" i="19"/>
  <c r="I33" i="19"/>
  <c r="H33" i="19"/>
  <c r="J32" i="19"/>
  <c r="I32" i="19"/>
  <c r="H32" i="19"/>
  <c r="J31" i="19"/>
  <c r="I31" i="19"/>
  <c r="H31" i="19"/>
  <c r="L20" i="19"/>
  <c r="K20" i="19"/>
  <c r="J20" i="19"/>
  <c r="K39" i="19" s="1"/>
  <c r="G20" i="19"/>
  <c r="L19" i="19"/>
  <c r="K19" i="19"/>
  <c r="J19" i="19"/>
  <c r="K38" i="19" s="1"/>
  <c r="G19" i="19"/>
  <c r="M19" i="19" s="1"/>
  <c r="L18" i="19"/>
  <c r="K18" i="19"/>
  <c r="J18" i="19"/>
  <c r="K37" i="19" s="1"/>
  <c r="G18" i="19"/>
  <c r="L17" i="19"/>
  <c r="K17" i="19"/>
  <c r="J17" i="19"/>
  <c r="G17" i="19"/>
  <c r="L16" i="19"/>
  <c r="K16" i="19"/>
  <c r="J16" i="19"/>
  <c r="G16" i="19"/>
  <c r="L15" i="19"/>
  <c r="K15" i="19"/>
  <c r="J15" i="19"/>
  <c r="K34" i="19" s="1"/>
  <c r="G15" i="19"/>
  <c r="L14" i="19"/>
  <c r="K14" i="19"/>
  <c r="J14" i="19"/>
  <c r="K33" i="19" s="1"/>
  <c r="G14" i="19"/>
  <c r="L13" i="19"/>
  <c r="K13" i="19"/>
  <c r="J13" i="19"/>
  <c r="G13" i="19"/>
  <c r="L12" i="19"/>
  <c r="K12" i="19"/>
  <c r="J12" i="19"/>
  <c r="G12" i="19"/>
  <c r="H116" i="28" l="1"/>
  <c r="H118" i="28"/>
  <c r="N111" i="28"/>
  <c r="M51" i="28"/>
  <c r="K52" i="28"/>
  <c r="K60" i="28"/>
  <c r="F92" i="28"/>
  <c r="K58" i="28"/>
  <c r="H110" i="27"/>
  <c r="H116" i="27"/>
  <c r="E58" i="27"/>
  <c r="F58" i="27"/>
  <c r="H103" i="27"/>
  <c r="F102" i="27"/>
  <c r="F112" i="27"/>
  <c r="F116" i="27"/>
  <c r="F118" i="27"/>
  <c r="F103" i="27"/>
  <c r="H82" i="27"/>
  <c r="H89" i="27"/>
  <c r="M85" i="27"/>
  <c r="N81" i="27" s="1"/>
  <c r="H75" i="27"/>
  <c r="H92" i="27" s="1"/>
  <c r="K58" i="27"/>
  <c r="F75" i="27"/>
  <c r="F92" i="27" s="1"/>
  <c r="F57" i="27"/>
  <c r="G57" i="27" s="1"/>
  <c r="H104" i="21"/>
  <c r="H116" i="21"/>
  <c r="M112" i="21"/>
  <c r="N110" i="21" s="1"/>
  <c r="K102" i="21"/>
  <c r="L100" i="21" s="1"/>
  <c r="F104" i="21"/>
  <c r="F112" i="21"/>
  <c r="F103" i="21"/>
  <c r="F105" i="21"/>
  <c r="H77" i="21"/>
  <c r="H88" i="21"/>
  <c r="M75" i="21"/>
  <c r="H89" i="21"/>
  <c r="D58" i="21"/>
  <c r="F58" i="21" s="1"/>
  <c r="H76" i="21"/>
  <c r="H92" i="21" s="1"/>
  <c r="F89" i="21"/>
  <c r="F91" i="21"/>
  <c r="F92" i="21" s="1"/>
  <c r="K52" i="21"/>
  <c r="K51" i="21"/>
  <c r="H112" i="20"/>
  <c r="H103" i="20"/>
  <c r="F112" i="20"/>
  <c r="H92" i="20"/>
  <c r="F92" i="20"/>
  <c r="F57" i="20"/>
  <c r="G57" i="20" s="1"/>
  <c r="H116" i="19"/>
  <c r="H118" i="19"/>
  <c r="H115" i="19"/>
  <c r="H100" i="19"/>
  <c r="E58" i="19"/>
  <c r="F58" i="19" s="1"/>
  <c r="H102" i="19"/>
  <c r="H119" i="19"/>
  <c r="M63" i="19"/>
  <c r="N63" i="19" s="1"/>
  <c r="H101" i="19"/>
  <c r="F115" i="19"/>
  <c r="F116" i="19"/>
  <c r="F110" i="19"/>
  <c r="F112" i="19"/>
  <c r="F100" i="19"/>
  <c r="F101" i="19"/>
  <c r="F102" i="19"/>
  <c r="F103" i="19"/>
  <c r="F92" i="19"/>
  <c r="K37" i="28"/>
  <c r="K39" i="28"/>
  <c r="K38" i="27"/>
  <c r="K39" i="27"/>
  <c r="K37" i="21"/>
  <c r="K39" i="21"/>
  <c r="K37" i="20"/>
  <c r="M18" i="20"/>
  <c r="M20" i="20"/>
  <c r="K39" i="20"/>
  <c r="K38" i="20"/>
  <c r="M18" i="19"/>
  <c r="M20" i="19"/>
  <c r="G53" i="28"/>
  <c r="G56" i="28"/>
  <c r="M14" i="28"/>
  <c r="M15" i="28"/>
  <c r="G56" i="27"/>
  <c r="G53" i="27"/>
  <c r="M14" i="27"/>
  <c r="M15" i="27"/>
  <c r="G53" i="21"/>
  <c r="K35" i="21"/>
  <c r="K31" i="21"/>
  <c r="G55" i="20"/>
  <c r="G56" i="20"/>
  <c r="G53" i="20"/>
  <c r="K35" i="20"/>
  <c r="K31" i="20"/>
  <c r="M12" i="20"/>
  <c r="M14" i="20"/>
  <c r="M16" i="20"/>
  <c r="G54" i="19"/>
  <c r="G52" i="19"/>
  <c r="G55" i="19"/>
  <c r="K35" i="19"/>
  <c r="K31" i="19"/>
  <c r="M14" i="19"/>
  <c r="M15" i="19"/>
  <c r="M13" i="19"/>
  <c r="M17" i="19"/>
  <c r="N73" i="28"/>
  <c r="N112" i="28"/>
  <c r="N110" i="28"/>
  <c r="N107" i="28"/>
  <c r="N108" i="28"/>
  <c r="N109" i="28"/>
  <c r="F57" i="28"/>
  <c r="G57" i="28" s="1"/>
  <c r="L100" i="28"/>
  <c r="M63" i="28"/>
  <c r="N63" i="28" s="1"/>
  <c r="K75" i="28"/>
  <c r="L74" i="28" s="1"/>
  <c r="K85" i="28"/>
  <c r="L85" i="28" s="1"/>
  <c r="M102" i="28"/>
  <c r="N101" i="28" s="1"/>
  <c r="K112" i="28"/>
  <c r="L107" i="28" s="1"/>
  <c r="N106" i="28"/>
  <c r="F119" i="28"/>
  <c r="M12" i="28"/>
  <c r="M16" i="28"/>
  <c r="M20" i="28"/>
  <c r="K32" i="28"/>
  <c r="K36" i="28"/>
  <c r="K57" i="28"/>
  <c r="K59" i="28"/>
  <c r="M75" i="28"/>
  <c r="M85" i="28"/>
  <c r="N85" i="28" s="1"/>
  <c r="K102" i="28"/>
  <c r="L101" i="28" s="1"/>
  <c r="N111" i="27"/>
  <c r="N85" i="27"/>
  <c r="N83" i="27"/>
  <c r="N79" i="27"/>
  <c r="N80" i="27"/>
  <c r="N82" i="27"/>
  <c r="N112" i="27"/>
  <c r="N110" i="27"/>
  <c r="N109" i="27"/>
  <c r="N107" i="27"/>
  <c r="N108" i="27"/>
  <c r="N61" i="27"/>
  <c r="L101" i="27"/>
  <c r="L102" i="27" s="1"/>
  <c r="L109" i="27"/>
  <c r="K75" i="27"/>
  <c r="L73" i="27" s="1"/>
  <c r="K112" i="27"/>
  <c r="N106" i="27"/>
  <c r="L107" i="27"/>
  <c r="F119" i="27"/>
  <c r="M12" i="27"/>
  <c r="M16" i="27"/>
  <c r="M20" i="27"/>
  <c r="K32" i="27"/>
  <c r="K36" i="27"/>
  <c r="M51" i="27"/>
  <c r="K52" i="27"/>
  <c r="K57" i="27"/>
  <c r="K60" i="27"/>
  <c r="K62" i="27"/>
  <c r="M75" i="27"/>
  <c r="M63" i="27"/>
  <c r="N63" i="27" s="1"/>
  <c r="K85" i="27"/>
  <c r="L83" i="27" s="1"/>
  <c r="M102" i="27"/>
  <c r="N101" i="27" s="1"/>
  <c r="N73" i="21"/>
  <c r="N74" i="21"/>
  <c r="N85" i="21"/>
  <c r="N83" i="21"/>
  <c r="N81" i="21"/>
  <c r="N79" i="21"/>
  <c r="N80" i="21"/>
  <c r="N82" i="21"/>
  <c r="N84" i="21"/>
  <c r="N112" i="21"/>
  <c r="N109" i="21"/>
  <c r="N107" i="21"/>
  <c r="N108" i="21"/>
  <c r="F57" i="21"/>
  <c r="G57" i="21" s="1"/>
  <c r="N111" i="21"/>
  <c r="L74" i="21"/>
  <c r="K53" i="21"/>
  <c r="L83" i="21"/>
  <c r="M63" i="21"/>
  <c r="N63" i="21" s="1"/>
  <c r="K85" i="21"/>
  <c r="L79" i="21" s="1"/>
  <c r="M102" i="21"/>
  <c r="N101" i="21" s="1"/>
  <c r="K112" i="21"/>
  <c r="G54" i="21"/>
  <c r="L73" i="21"/>
  <c r="N100" i="21"/>
  <c r="L101" i="21"/>
  <c r="L102" i="21" s="1"/>
  <c r="N106" i="21"/>
  <c r="F119" i="21"/>
  <c r="M12" i="21"/>
  <c r="M16" i="21"/>
  <c r="M20" i="21"/>
  <c r="K32" i="21"/>
  <c r="K36" i="21"/>
  <c r="K57" i="21"/>
  <c r="K60" i="21"/>
  <c r="K62" i="21"/>
  <c r="G52" i="21"/>
  <c r="N84" i="20"/>
  <c r="N112" i="20"/>
  <c r="N110" i="20"/>
  <c r="N107" i="20"/>
  <c r="N108" i="20"/>
  <c r="N109" i="20"/>
  <c r="L79" i="20"/>
  <c r="N111" i="20"/>
  <c r="M63" i="20"/>
  <c r="N63" i="20" s="1"/>
  <c r="K75" i="20"/>
  <c r="K85" i="20"/>
  <c r="L85" i="20" s="1"/>
  <c r="M102" i="20"/>
  <c r="N101" i="20" s="1"/>
  <c r="K112" i="20"/>
  <c r="L108" i="20" s="1"/>
  <c r="M15" i="20"/>
  <c r="M19" i="20"/>
  <c r="N106" i="20"/>
  <c r="F119" i="20"/>
  <c r="K32" i="20"/>
  <c r="K36" i="20"/>
  <c r="K63" i="20"/>
  <c r="L63" i="20" s="1"/>
  <c r="M75" i="20"/>
  <c r="M53" i="20" s="1"/>
  <c r="N51" i="20" s="1"/>
  <c r="M85" i="20"/>
  <c r="N85" i="20" s="1"/>
  <c r="K102" i="20"/>
  <c r="L100" i="20" s="1"/>
  <c r="E58" i="20"/>
  <c r="F58" i="20" s="1"/>
  <c r="N58" i="19"/>
  <c r="N61" i="19"/>
  <c r="L80" i="19"/>
  <c r="L82" i="19"/>
  <c r="N59" i="19"/>
  <c r="N62" i="19"/>
  <c r="N112" i="19"/>
  <c r="N110" i="19"/>
  <c r="N107" i="19"/>
  <c r="N108" i="19"/>
  <c r="N109" i="19"/>
  <c r="N60" i="19"/>
  <c r="F57" i="19"/>
  <c r="G57" i="19" s="1"/>
  <c r="L81" i="19"/>
  <c r="L84" i="19"/>
  <c r="K75" i="19"/>
  <c r="N57" i="19"/>
  <c r="L79" i="19"/>
  <c r="L83" i="19"/>
  <c r="N106" i="19"/>
  <c r="F119" i="19"/>
  <c r="M12" i="19"/>
  <c r="M16" i="19"/>
  <c r="K32" i="19"/>
  <c r="K36" i="19"/>
  <c r="M51" i="19"/>
  <c r="K52" i="19"/>
  <c r="K57" i="19"/>
  <c r="K58" i="19"/>
  <c r="K59" i="19"/>
  <c r="M75" i="19"/>
  <c r="M85" i="19"/>
  <c r="N85" i="19" s="1"/>
  <c r="K102" i="19"/>
  <c r="L101" i="19" s="1"/>
  <c r="M102" i="19"/>
  <c r="N101" i="19" s="1"/>
  <c r="K112" i="19"/>
  <c r="L108" i="19" s="1"/>
  <c r="L64" i="26"/>
  <c r="L63" i="26"/>
  <c r="J64" i="26"/>
  <c r="J63" i="26"/>
  <c r="J62" i="26"/>
  <c r="M53" i="28" l="1"/>
  <c r="N52" i="28" s="1"/>
  <c r="N102" i="28"/>
  <c r="N100" i="28"/>
  <c r="L73" i="28"/>
  <c r="G58" i="28"/>
  <c r="L79" i="28"/>
  <c r="M53" i="27"/>
  <c r="N52" i="27" s="1"/>
  <c r="N100" i="27"/>
  <c r="N57" i="27"/>
  <c r="N62" i="27"/>
  <c r="N58" i="27"/>
  <c r="N84" i="27"/>
  <c r="G58" i="27"/>
  <c r="M53" i="21"/>
  <c r="N51" i="21" s="1"/>
  <c r="L51" i="21"/>
  <c r="L52" i="21"/>
  <c r="G58" i="21"/>
  <c r="L75" i="21"/>
  <c r="N100" i="20"/>
  <c r="N102" i="20" s="1"/>
  <c r="K53" i="20"/>
  <c r="L101" i="20"/>
  <c r="L102" i="20" s="1"/>
  <c r="N81" i="20"/>
  <c r="N80" i="20"/>
  <c r="G58" i="20"/>
  <c r="L83" i="20"/>
  <c r="L80" i="20"/>
  <c r="L82" i="20"/>
  <c r="L81" i="20"/>
  <c r="L57" i="20"/>
  <c r="L74" i="20"/>
  <c r="M53" i="19"/>
  <c r="N52" i="19" s="1"/>
  <c r="N100" i="19"/>
  <c r="N102" i="19" s="1"/>
  <c r="L111" i="19"/>
  <c r="N73" i="19"/>
  <c r="N83" i="19"/>
  <c r="N81" i="19"/>
  <c r="N79" i="19"/>
  <c r="G58" i="19"/>
  <c r="N58" i="28"/>
  <c r="L111" i="28"/>
  <c r="N81" i="28"/>
  <c r="L109" i="28"/>
  <c r="L108" i="28"/>
  <c r="L81" i="28"/>
  <c r="N83" i="28"/>
  <c r="N79" i="28"/>
  <c r="N59" i="28"/>
  <c r="K63" i="28"/>
  <c r="L83" i="28"/>
  <c r="K53" i="28"/>
  <c r="L84" i="28"/>
  <c r="L80" i="28"/>
  <c r="N61" i="28"/>
  <c r="N82" i="28"/>
  <c r="N74" i="28"/>
  <c r="N75" i="28" s="1"/>
  <c r="L110" i="28"/>
  <c r="L112" i="28"/>
  <c r="L106" i="28"/>
  <c r="L102" i="28"/>
  <c r="L82" i="28"/>
  <c r="L75" i="28"/>
  <c r="N57" i="28"/>
  <c r="N60" i="28"/>
  <c r="N84" i="28"/>
  <c r="N80" i="28"/>
  <c r="N62" i="28"/>
  <c r="L84" i="27"/>
  <c r="L82" i="27"/>
  <c r="L80" i="27"/>
  <c r="L85" i="27"/>
  <c r="L81" i="27"/>
  <c r="L79" i="27"/>
  <c r="K63" i="27"/>
  <c r="L62" i="27" s="1"/>
  <c r="L111" i="27"/>
  <c r="L108" i="27"/>
  <c r="L106" i="27"/>
  <c r="L110" i="27"/>
  <c r="L112" i="27"/>
  <c r="N59" i="27"/>
  <c r="L74" i="27"/>
  <c r="L75" i="27" s="1"/>
  <c r="K53" i="27"/>
  <c r="L51" i="27" s="1"/>
  <c r="N74" i="27"/>
  <c r="N102" i="27"/>
  <c r="N73" i="27"/>
  <c r="N60" i="27"/>
  <c r="N60" i="21"/>
  <c r="L111" i="21"/>
  <c r="L108" i="21"/>
  <c r="L106" i="21"/>
  <c r="L110" i="21"/>
  <c r="L112" i="21"/>
  <c r="L109" i="21"/>
  <c r="N61" i="21"/>
  <c r="N62" i="21"/>
  <c r="L107" i="21"/>
  <c r="L81" i="21"/>
  <c r="N102" i="21"/>
  <c r="N58" i="21"/>
  <c r="N75" i="21"/>
  <c r="N59" i="21"/>
  <c r="K63" i="21"/>
  <c r="L62" i="21" s="1"/>
  <c r="L84" i="21"/>
  <c r="L82" i="21"/>
  <c r="L80" i="21"/>
  <c r="L85" i="21"/>
  <c r="N57" i="21"/>
  <c r="N57" i="20"/>
  <c r="N73" i="20"/>
  <c r="L111" i="20"/>
  <c r="N62" i="20"/>
  <c r="L109" i="20"/>
  <c r="N61" i="20"/>
  <c r="L73" i="20"/>
  <c r="L75" i="20" s="1"/>
  <c r="L61" i="20"/>
  <c r="N83" i="20"/>
  <c r="N79" i="20"/>
  <c r="N60" i="20"/>
  <c r="L84" i="20"/>
  <c r="L62" i="20"/>
  <c r="L110" i="20"/>
  <c r="L112" i="20"/>
  <c r="N52" i="20"/>
  <c r="N53" i="20" s="1"/>
  <c r="L106" i="20"/>
  <c r="N59" i="20"/>
  <c r="L60" i="20"/>
  <c r="L59" i="20"/>
  <c r="N82" i="20"/>
  <c r="N74" i="20"/>
  <c r="N75" i="20" s="1"/>
  <c r="N58" i="20"/>
  <c r="L107" i="20"/>
  <c r="L58" i="20"/>
  <c r="L100" i="19"/>
  <c r="L102" i="19" s="1"/>
  <c r="L110" i="19"/>
  <c r="L112" i="19"/>
  <c r="K53" i="19"/>
  <c r="L51" i="19" s="1"/>
  <c r="L106" i="19"/>
  <c r="L74" i="19"/>
  <c r="N82" i="19"/>
  <c r="N74" i="19"/>
  <c r="N75" i="19" s="1"/>
  <c r="L73" i="19"/>
  <c r="K63" i="19"/>
  <c r="L58" i="19" s="1"/>
  <c r="L109" i="19"/>
  <c r="L107" i="19"/>
  <c r="N84" i="19"/>
  <c r="N80" i="19"/>
  <c r="N63" i="26"/>
  <c r="N64" i="26"/>
  <c r="G45" i="26"/>
  <c r="G44" i="26"/>
  <c r="F45" i="26"/>
  <c r="F44" i="26"/>
  <c r="F43" i="26"/>
  <c r="F42" i="26"/>
  <c r="F41" i="26"/>
  <c r="F40" i="26"/>
  <c r="E45" i="26"/>
  <c r="E44" i="26"/>
  <c r="D45" i="26"/>
  <c r="D44" i="26"/>
  <c r="D43" i="26"/>
  <c r="D42" i="26"/>
  <c r="D41" i="26"/>
  <c r="D40" i="26"/>
  <c r="L17" i="26"/>
  <c r="L16" i="26"/>
  <c r="J17" i="26"/>
  <c r="J16" i="26"/>
  <c r="I17" i="26"/>
  <c r="K17" i="26" s="1"/>
  <c r="I16" i="26"/>
  <c r="H17" i="26"/>
  <c r="H16" i="26"/>
  <c r="G17" i="26"/>
  <c r="G16" i="26"/>
  <c r="I15" i="26"/>
  <c r="I14" i="26"/>
  <c r="I13" i="26"/>
  <c r="I12" i="26"/>
  <c r="G15" i="26"/>
  <c r="G14" i="26"/>
  <c r="G13" i="26"/>
  <c r="G12" i="26"/>
  <c r="D46" i="26" l="1"/>
  <c r="F46" i="26"/>
  <c r="N51" i="28"/>
  <c r="N53" i="28" s="1"/>
  <c r="N51" i="27"/>
  <c r="N53" i="27" s="1"/>
  <c r="L52" i="27"/>
  <c r="L53" i="27" s="1"/>
  <c r="N52" i="21"/>
  <c r="N53" i="21" s="1"/>
  <c r="L53" i="21"/>
  <c r="L52" i="20"/>
  <c r="L51" i="20"/>
  <c r="N51" i="19"/>
  <c r="N53" i="19" s="1"/>
  <c r="L57" i="19"/>
  <c r="L75" i="19"/>
  <c r="K16" i="26"/>
  <c r="L63" i="28"/>
  <c r="L60" i="28"/>
  <c r="L61" i="28"/>
  <c r="L58" i="28"/>
  <c r="L62" i="28"/>
  <c r="L57" i="28"/>
  <c r="L59" i="28"/>
  <c r="L52" i="28"/>
  <c r="L51" i="28"/>
  <c r="N75" i="27"/>
  <c r="L63" i="27"/>
  <c r="L59" i="27"/>
  <c r="L61" i="27"/>
  <c r="L58" i="27"/>
  <c r="L60" i="27"/>
  <c r="L57" i="27"/>
  <c r="L57" i="21"/>
  <c r="L63" i="21"/>
  <c r="L61" i="21"/>
  <c r="L58" i="21"/>
  <c r="L59" i="21"/>
  <c r="L60" i="21"/>
  <c r="I18" i="26"/>
  <c r="L59" i="19"/>
  <c r="L52" i="19"/>
  <c r="L53" i="19" s="1"/>
  <c r="L63" i="19"/>
  <c r="L61" i="19"/>
  <c r="L60" i="19"/>
  <c r="L62" i="19"/>
  <c r="G18" i="26"/>
  <c r="H4" i="28"/>
  <c r="B4" i="28"/>
  <c r="H3" i="28"/>
  <c r="B3" i="28"/>
  <c r="H4" i="27"/>
  <c r="B4" i="27"/>
  <c r="H3" i="27"/>
  <c r="B3" i="27"/>
  <c r="L53" i="20" l="1"/>
  <c r="L53" i="28"/>
  <c r="L60" i="26"/>
  <c r="J61" i="26"/>
  <c r="J60" i="26"/>
  <c r="L61" i="26" l="1"/>
  <c r="L62" i="26"/>
  <c r="G43" i="26" l="1"/>
  <c r="G42" i="26"/>
  <c r="G41" i="26"/>
  <c r="E43" i="26"/>
  <c r="E42" i="26"/>
  <c r="E41" i="26"/>
  <c r="L47" i="26" l="1"/>
  <c r="N48" i="26"/>
  <c r="M48" i="26"/>
  <c r="N46" i="26"/>
  <c r="M46" i="26"/>
  <c r="N45" i="26"/>
  <c r="M45" i="26"/>
  <c r="N44" i="26"/>
  <c r="M44" i="26"/>
  <c r="N43" i="26"/>
  <c r="M43" i="26"/>
  <c r="N42" i="26"/>
  <c r="M42" i="26"/>
  <c r="N41" i="26"/>
  <c r="M41" i="26"/>
  <c r="N40" i="26"/>
  <c r="L15" i="26"/>
  <c r="L14" i="26"/>
  <c r="L13" i="26"/>
  <c r="J15" i="26"/>
  <c r="J14" i="26"/>
  <c r="J13" i="26"/>
  <c r="H15" i="26"/>
  <c r="H14" i="26"/>
  <c r="H13" i="26"/>
  <c r="L48" i="26"/>
  <c r="K49" i="26"/>
  <c r="H4" i="21"/>
  <c r="B4" i="21"/>
  <c r="H3" i="21"/>
  <c r="B3" i="21"/>
  <c r="H4" i="20"/>
  <c r="B4" i="20"/>
  <c r="H3" i="20"/>
  <c r="B3" i="20"/>
  <c r="H4" i="19"/>
  <c r="B4" i="19"/>
  <c r="H3" i="19"/>
  <c r="B3" i="19"/>
  <c r="H30" i="26" l="1"/>
  <c r="N60" i="26"/>
  <c r="N62" i="26"/>
  <c r="M30" i="26"/>
  <c r="L30" i="26"/>
  <c r="M47" i="26"/>
  <c r="K30" i="26"/>
  <c r="N47" i="26"/>
  <c r="K13" i="26"/>
  <c r="H23" i="26"/>
  <c r="H28" i="26"/>
  <c r="H29" i="26"/>
  <c r="L41" i="26"/>
  <c r="L40" i="26"/>
  <c r="L42" i="26"/>
  <c r="K25" i="26"/>
  <c r="L43" i="26"/>
  <c r="K27" i="26"/>
  <c r="F65" i="26"/>
  <c r="H26" i="26"/>
  <c r="L31" i="26"/>
  <c r="L45" i="26"/>
  <c r="K14" i="26"/>
  <c r="L28" i="26"/>
  <c r="K23" i="26"/>
  <c r="H25" i="26"/>
  <c r="L26" i="26"/>
  <c r="L46" i="26"/>
  <c r="N61" i="26"/>
  <c r="F64" i="26"/>
  <c r="K15" i="26"/>
  <c r="F32" i="26"/>
  <c r="H24" i="26"/>
  <c r="L24" i="26"/>
  <c r="H27" i="26"/>
  <c r="L44" i="26"/>
  <c r="F60" i="26"/>
  <c r="F61" i="26"/>
  <c r="F62" i="26"/>
  <c r="F63" i="26"/>
  <c r="M23" i="26"/>
  <c r="L29" i="26"/>
  <c r="I32" i="26"/>
  <c r="L25" i="26"/>
  <c r="K26" i="26"/>
  <c r="M26" i="26"/>
  <c r="M27" i="26"/>
  <c r="K29" i="26"/>
  <c r="H31" i="26"/>
  <c r="L27" i="26"/>
  <c r="M28" i="26"/>
  <c r="K28" i="26"/>
  <c r="M29" i="26"/>
  <c r="G32" i="26"/>
  <c r="J49" i="26"/>
  <c r="L49" i="26" s="1"/>
  <c r="J32" i="26"/>
  <c r="N49" i="26" s="1"/>
  <c r="K31" i="26"/>
  <c r="O48" i="26" s="1"/>
  <c r="M31" i="26"/>
  <c r="K12" i="26"/>
  <c r="M40" i="26"/>
  <c r="L23" i="26"/>
  <c r="M24" i="26"/>
  <c r="K24" i="26"/>
  <c r="M25" i="26"/>
  <c r="K18" i="26" l="1"/>
  <c r="N27" i="26"/>
  <c r="O45" i="26"/>
  <c r="O46" i="26"/>
  <c r="O40" i="26"/>
  <c r="N30" i="26"/>
  <c r="O47" i="26"/>
  <c r="O41" i="26"/>
  <c r="M49" i="26"/>
  <c r="O44" i="26"/>
  <c r="O42" i="26"/>
  <c r="O43" i="26"/>
  <c r="G60" i="26"/>
  <c r="N25" i="26"/>
  <c r="N23" i="26"/>
  <c r="G62" i="26"/>
  <c r="G63" i="26"/>
  <c r="G61" i="26"/>
  <c r="G65" i="26"/>
  <c r="G64" i="26"/>
  <c r="N31" i="26"/>
  <c r="K32" i="26"/>
  <c r="O49" i="26" s="1"/>
  <c r="N24" i="26"/>
  <c r="H32" i="26"/>
  <c r="L32" i="26"/>
  <c r="N26" i="26"/>
  <c r="M32" i="26"/>
  <c r="N28" i="26"/>
  <c r="N29" i="26"/>
  <c r="N32" i="26" l="1"/>
  <c r="H4" i="18" l="1"/>
  <c r="M111" i="18" l="1"/>
  <c r="K111" i="18"/>
  <c r="M109" i="18"/>
  <c r="K109" i="18"/>
  <c r="M108" i="18"/>
  <c r="K108" i="18"/>
  <c r="M107" i="18"/>
  <c r="K107" i="18"/>
  <c r="M106" i="18"/>
  <c r="K106" i="18"/>
  <c r="M100" i="18"/>
  <c r="M101" i="18"/>
  <c r="K101" i="18"/>
  <c r="K100" i="18"/>
  <c r="G119" i="18"/>
  <c r="H103" i="18" s="1"/>
  <c r="E119" i="18"/>
  <c r="E57" i="18" s="1"/>
  <c r="H114" i="18"/>
  <c r="H113" i="18"/>
  <c r="H111" i="18"/>
  <c r="H110" i="18"/>
  <c r="H109" i="18"/>
  <c r="H107" i="18"/>
  <c r="H106" i="18"/>
  <c r="H101" i="18"/>
  <c r="H100" i="18"/>
  <c r="F114" i="18"/>
  <c r="F113" i="18"/>
  <c r="F109" i="18"/>
  <c r="F108" i="18"/>
  <c r="F107" i="18"/>
  <c r="F106" i="18"/>
  <c r="F101" i="18"/>
  <c r="F100" i="18"/>
  <c r="H108" i="18" l="1"/>
  <c r="H118" i="18"/>
  <c r="H104" i="18"/>
  <c r="H105" i="18"/>
  <c r="H117" i="18"/>
  <c r="H102" i="18"/>
  <c r="F115" i="18"/>
  <c r="F117" i="18"/>
  <c r="F118" i="18"/>
  <c r="F116" i="18"/>
  <c r="F111" i="18"/>
  <c r="F112" i="18"/>
  <c r="F105" i="18"/>
  <c r="F104" i="18"/>
  <c r="F102" i="18"/>
  <c r="H116" i="18"/>
  <c r="E58" i="18"/>
  <c r="M75" i="26"/>
  <c r="N74" i="26" s="1"/>
  <c r="K75" i="26"/>
  <c r="L74" i="26" s="1"/>
  <c r="F103" i="18"/>
  <c r="H112" i="18"/>
  <c r="F110" i="18"/>
  <c r="H119" i="18"/>
  <c r="F119" i="18"/>
  <c r="K112" i="18"/>
  <c r="M112" i="18"/>
  <c r="K102" i="18"/>
  <c r="M102" i="18"/>
  <c r="N101" i="18" s="1"/>
  <c r="H115" i="18"/>
  <c r="M84" i="18"/>
  <c r="M83" i="18"/>
  <c r="M82" i="18"/>
  <c r="M81" i="18"/>
  <c r="M80" i="18"/>
  <c r="M79" i="18"/>
  <c r="K84" i="18"/>
  <c r="K83" i="18"/>
  <c r="K82" i="18"/>
  <c r="K81" i="18"/>
  <c r="K80" i="18"/>
  <c r="K79" i="18"/>
  <c r="M74" i="18"/>
  <c r="M73" i="18"/>
  <c r="K74" i="18"/>
  <c r="K73" i="18"/>
  <c r="G92" i="18"/>
  <c r="D58" i="18" s="1"/>
  <c r="H91" i="18"/>
  <c r="H90" i="18"/>
  <c r="H87" i="18"/>
  <c r="H86" i="18"/>
  <c r="H85" i="18"/>
  <c r="H84" i="18"/>
  <c r="H83" i="18"/>
  <c r="H82" i="18"/>
  <c r="H81" i="18"/>
  <c r="H80" i="18"/>
  <c r="H79" i="18"/>
  <c r="H78" i="18"/>
  <c r="H74" i="18"/>
  <c r="H73" i="18"/>
  <c r="E92" i="18"/>
  <c r="F77" i="18" s="1"/>
  <c r="F91" i="18"/>
  <c r="F90" i="18"/>
  <c r="F87" i="18"/>
  <c r="F86" i="18"/>
  <c r="F85" i="18"/>
  <c r="F84" i="18"/>
  <c r="F83" i="18"/>
  <c r="F82" i="18"/>
  <c r="F81" i="18"/>
  <c r="F80" i="18"/>
  <c r="F79" i="18"/>
  <c r="F74" i="18"/>
  <c r="F73" i="18"/>
  <c r="H3" i="18"/>
  <c r="F52" i="18"/>
  <c r="F53" i="18"/>
  <c r="F54" i="18"/>
  <c r="F55" i="18"/>
  <c r="F56" i="18"/>
  <c r="F51" i="18"/>
  <c r="H39" i="18"/>
  <c r="H38" i="18"/>
  <c r="H37" i="18"/>
  <c r="H36" i="18"/>
  <c r="H35" i="18"/>
  <c r="H34" i="18"/>
  <c r="H33" i="18"/>
  <c r="H32" i="18"/>
  <c r="H31" i="18"/>
  <c r="J39" i="18"/>
  <c r="I39" i="18"/>
  <c r="J38" i="18"/>
  <c r="G40" i="26" s="1"/>
  <c r="I38" i="18"/>
  <c r="E40" i="26" s="1"/>
  <c r="J37" i="18"/>
  <c r="I37" i="18"/>
  <c r="J36" i="18"/>
  <c r="J35" i="18"/>
  <c r="J34" i="18"/>
  <c r="J33" i="18"/>
  <c r="J32" i="18"/>
  <c r="J31" i="18"/>
  <c r="I36" i="18"/>
  <c r="I35" i="18"/>
  <c r="I34" i="18"/>
  <c r="I33" i="18"/>
  <c r="I32" i="18"/>
  <c r="I31" i="18"/>
  <c r="B4" i="18"/>
  <c r="K18" i="18"/>
  <c r="L18" i="18"/>
  <c r="K19" i="18"/>
  <c r="H12" i="26" s="1"/>
  <c r="H18" i="26" s="1"/>
  <c r="L19" i="18"/>
  <c r="J12" i="26" s="1"/>
  <c r="J18" i="26" s="1"/>
  <c r="K20" i="18"/>
  <c r="L20" i="18"/>
  <c r="J20" i="18"/>
  <c r="J19" i="18"/>
  <c r="J18" i="18"/>
  <c r="J17" i="18"/>
  <c r="J16" i="18"/>
  <c r="J15" i="18"/>
  <c r="J14" i="18"/>
  <c r="J13" i="18"/>
  <c r="J12" i="18"/>
  <c r="G20" i="18"/>
  <c r="G19" i="18"/>
  <c r="G18" i="18"/>
  <c r="G17" i="18"/>
  <c r="G16" i="18"/>
  <c r="G15" i="18"/>
  <c r="G14" i="18"/>
  <c r="G13" i="18"/>
  <c r="G12" i="18"/>
  <c r="L17" i="18"/>
  <c r="L16" i="18"/>
  <c r="L15" i="18"/>
  <c r="L14" i="18"/>
  <c r="L13" i="18"/>
  <c r="L12" i="18"/>
  <c r="K17" i="18"/>
  <c r="K16" i="18"/>
  <c r="K15" i="18"/>
  <c r="K14" i="18"/>
  <c r="K13" i="18"/>
  <c r="K12" i="18"/>
  <c r="B3" i="18"/>
  <c r="F78" i="18" l="1"/>
  <c r="F75" i="18"/>
  <c r="M60" i="18"/>
  <c r="O81" i="26"/>
  <c r="M59" i="18"/>
  <c r="O80" i="26"/>
  <c r="M57" i="18"/>
  <c r="O78" i="26"/>
  <c r="M62" i="18"/>
  <c r="O74" i="26"/>
  <c r="M58" i="18"/>
  <c r="M63" i="18" s="1"/>
  <c r="N63" i="18" s="1"/>
  <c r="O79" i="26"/>
  <c r="M61" i="18"/>
  <c r="O83" i="26"/>
  <c r="K58" i="18"/>
  <c r="K61" i="18"/>
  <c r="S84" i="26"/>
  <c r="K62" i="18"/>
  <c r="S83" i="26"/>
  <c r="K59" i="18"/>
  <c r="S81" i="26"/>
  <c r="K57" i="18"/>
  <c r="S79" i="26"/>
  <c r="K60" i="18"/>
  <c r="S82" i="26"/>
  <c r="H77" i="18"/>
  <c r="H75" i="18"/>
  <c r="H76" i="18"/>
  <c r="D57" i="18"/>
  <c r="L73" i="26"/>
  <c r="L75" i="26" s="1"/>
  <c r="T80" i="26"/>
  <c r="M84" i="26"/>
  <c r="N78" i="26" s="1"/>
  <c r="N73" i="26"/>
  <c r="N75" i="26" s="1"/>
  <c r="L59" i="26"/>
  <c r="L65" i="26" s="1"/>
  <c r="S80" i="26"/>
  <c r="K84" i="26"/>
  <c r="L78" i="26" s="1"/>
  <c r="J59" i="26"/>
  <c r="J65" i="26" s="1"/>
  <c r="M51" i="18"/>
  <c r="K52" i="18"/>
  <c r="D75" i="26"/>
  <c r="F89" i="18"/>
  <c r="F76" i="18"/>
  <c r="F88" i="18"/>
  <c r="H88" i="18"/>
  <c r="F58" i="18"/>
  <c r="H89" i="18"/>
  <c r="M75" i="18"/>
  <c r="N74" i="18" s="1"/>
  <c r="M52" i="18"/>
  <c r="K75" i="18"/>
  <c r="L74" i="18" s="1"/>
  <c r="K51" i="18"/>
  <c r="M85" i="18"/>
  <c r="N81" i="18" s="1"/>
  <c r="K85" i="18"/>
  <c r="L84" i="18" s="1"/>
  <c r="N100" i="18"/>
  <c r="N102" i="18" s="1"/>
  <c r="L101" i="18"/>
  <c r="N112" i="18"/>
  <c r="N108" i="18"/>
  <c r="N111" i="18"/>
  <c r="N106" i="18"/>
  <c r="N110" i="18"/>
  <c r="N107" i="18"/>
  <c r="N109" i="18"/>
  <c r="L106" i="18"/>
  <c r="L110" i="18"/>
  <c r="L108" i="18"/>
  <c r="L109" i="18"/>
  <c r="L112" i="18"/>
  <c r="L107" i="18"/>
  <c r="L111" i="18"/>
  <c r="L100" i="18"/>
  <c r="K34" i="18"/>
  <c r="G54" i="18"/>
  <c r="K31" i="18"/>
  <c r="G53" i="18"/>
  <c r="K39" i="18"/>
  <c r="G56" i="18"/>
  <c r="G52" i="18"/>
  <c r="G55" i="18"/>
  <c r="K32" i="18"/>
  <c r="K36" i="18"/>
  <c r="M12" i="18"/>
  <c r="M16" i="18"/>
  <c r="M20" i="18"/>
  <c r="M14" i="18"/>
  <c r="K35" i="18"/>
  <c r="M13" i="18"/>
  <c r="M17" i="18"/>
  <c r="K33" i="18"/>
  <c r="K37" i="18"/>
  <c r="M15" i="18"/>
  <c r="K38" i="18"/>
  <c r="M19" i="18"/>
  <c r="L12" i="26" s="1"/>
  <c r="L18" i="26" s="1"/>
  <c r="M18" i="18"/>
  <c r="D84" i="26" l="1"/>
  <c r="E79" i="26" s="1"/>
  <c r="T84" i="26"/>
  <c r="F84" i="26"/>
  <c r="G81" i="26" s="1"/>
  <c r="T81" i="26"/>
  <c r="M59" i="26"/>
  <c r="K63" i="18"/>
  <c r="L63" i="18" s="1"/>
  <c r="O84" i="26"/>
  <c r="P83" i="26" s="1"/>
  <c r="T82" i="26"/>
  <c r="O82" i="26"/>
  <c r="T83" i="26"/>
  <c r="K59" i="26"/>
  <c r="T79" i="26"/>
  <c r="F66" i="26"/>
  <c r="G66" i="26" s="1"/>
  <c r="F67" i="26"/>
  <c r="N58" i="18"/>
  <c r="L79" i="18"/>
  <c r="F57" i="18"/>
  <c r="G57" i="18" s="1"/>
  <c r="N81" i="26"/>
  <c r="N83" i="26"/>
  <c r="N80" i="26"/>
  <c r="N79" i="26"/>
  <c r="N82" i="26"/>
  <c r="L83" i="26"/>
  <c r="L81" i="26"/>
  <c r="L82" i="26"/>
  <c r="L80" i="26"/>
  <c r="L79" i="26"/>
  <c r="F75" i="26"/>
  <c r="G74" i="26" s="1"/>
  <c r="O73" i="26"/>
  <c r="N59" i="26"/>
  <c r="N65" i="26" s="1"/>
  <c r="E74" i="26"/>
  <c r="E73" i="26"/>
  <c r="F92" i="18"/>
  <c r="L102" i="18"/>
  <c r="K53" i="18"/>
  <c r="L52" i="18" s="1"/>
  <c r="H92" i="18"/>
  <c r="L73" i="18"/>
  <c r="L75" i="18" s="1"/>
  <c r="N59" i="18"/>
  <c r="N73" i="18"/>
  <c r="N75" i="18" s="1"/>
  <c r="N60" i="18"/>
  <c r="M53" i="18"/>
  <c r="N52" i="18" s="1"/>
  <c r="N61" i="18"/>
  <c r="N57" i="18"/>
  <c r="N62" i="18"/>
  <c r="L83" i="18"/>
  <c r="L85" i="18"/>
  <c r="L80" i="18"/>
  <c r="L81" i="18"/>
  <c r="N80" i="18"/>
  <c r="L82" i="18"/>
  <c r="N82" i="18"/>
  <c r="N83" i="18"/>
  <c r="N85" i="18"/>
  <c r="N84" i="18"/>
  <c r="N79" i="18"/>
  <c r="E82" i="26" l="1"/>
  <c r="S85" i="26"/>
  <c r="E78" i="26"/>
  <c r="E83" i="26"/>
  <c r="E81" i="26"/>
  <c r="E80" i="26"/>
  <c r="G83" i="26"/>
  <c r="L51" i="18"/>
  <c r="L53" i="18" s="1"/>
  <c r="L61" i="18"/>
  <c r="L58" i="18"/>
  <c r="L59" i="18"/>
  <c r="G80" i="26"/>
  <c r="G82" i="26"/>
  <c r="G79" i="26"/>
  <c r="P82" i="26"/>
  <c r="G78" i="26"/>
  <c r="G84" i="26" s="1"/>
  <c r="M64" i="26"/>
  <c r="M63" i="26"/>
  <c r="M60" i="26"/>
  <c r="M65" i="26" s="1"/>
  <c r="M61" i="26"/>
  <c r="M62" i="26"/>
  <c r="L57" i="18"/>
  <c r="L62" i="18"/>
  <c r="L60" i="18"/>
  <c r="P80" i="26"/>
  <c r="P81" i="26"/>
  <c r="P78" i="26"/>
  <c r="J66" i="26"/>
  <c r="K62" i="26"/>
  <c r="K60" i="26"/>
  <c r="K65" i="26" s="1"/>
  <c r="K61" i="26"/>
  <c r="K64" i="26"/>
  <c r="K63" i="26"/>
  <c r="P79" i="26"/>
  <c r="G67" i="26"/>
  <c r="O75" i="26"/>
  <c r="P74" i="26" s="1"/>
  <c r="G58" i="18"/>
  <c r="E75" i="26"/>
  <c r="G73" i="26"/>
  <c r="G75" i="26" s="1"/>
  <c r="L84" i="26"/>
  <c r="N84" i="26"/>
  <c r="N51" i="18"/>
  <c r="N53" i="18" s="1"/>
  <c r="E84" i="26" l="1"/>
  <c r="O62" i="26"/>
  <c r="L66" i="26"/>
  <c r="N66" i="26" s="1"/>
  <c r="O63" i="26"/>
  <c r="O60" i="26"/>
  <c r="O64" i="26"/>
  <c r="O61" i="26"/>
  <c r="O59" i="26"/>
  <c r="P73" i="26"/>
  <c r="B3" i="26"/>
  <c r="O65" i="26" l="1"/>
  <c r="G46" i="26"/>
  <c r="E46" i="26"/>
</calcChain>
</file>

<file path=xl/sharedStrings.xml><?xml version="1.0" encoding="utf-8"?>
<sst xmlns="http://schemas.openxmlformats.org/spreadsheetml/2006/main" count="1036" uniqueCount="120">
  <si>
    <t>Índice</t>
  </si>
  <si>
    <t>Otros</t>
  </si>
  <si>
    <t>Año</t>
  </si>
  <si>
    <t>Total</t>
  </si>
  <si>
    <t>2. Peso del Gasto financiado por Canon y Otros en el Gasto Total</t>
  </si>
  <si>
    <t>3. Transferencias de Canon y otros.</t>
  </si>
  <si>
    <t>Presupuesto (PIM)</t>
  </si>
  <si>
    <t>Ejecutado</t>
  </si>
  <si>
    <t>Avance              G. Regional</t>
  </si>
  <si>
    <t>Avance              G. Locales</t>
  </si>
  <si>
    <t>Avance Total</t>
  </si>
  <si>
    <t>G. Regional</t>
  </si>
  <si>
    <t>G. Locales</t>
  </si>
  <si>
    <t>Total Gasto Ejecutado</t>
  </si>
  <si>
    <t>Fuente: MEF                                                                                                                                 Elaboración: PERUCÁMARAS</t>
  </si>
  <si>
    <t>Var.%</t>
  </si>
  <si>
    <t>Fuente: MEF                                                                      Elaboración: PERUCÁMARAS</t>
  </si>
  <si>
    <t>(S/)</t>
  </si>
  <si>
    <t>RECURSOS QUE SE TRANSFIRIERON</t>
  </si>
  <si>
    <t>PAR. (%)</t>
  </si>
  <si>
    <t>RECURSOS</t>
  </si>
  <si>
    <t>CANON GASÍFERO - REGALÍAS</t>
  </si>
  <si>
    <t>CANON (Todos)</t>
  </si>
  <si>
    <t>CANON GASÍFERO - RENTA</t>
  </si>
  <si>
    <t>CANON HIDROENERGÉTICO</t>
  </si>
  <si>
    <t>CANON MINERO</t>
  </si>
  <si>
    <t>CANON PESQUERO - DERECHOS DE PESCA</t>
  </si>
  <si>
    <t>CANON PESQUERO - IMP. A LA RENTA</t>
  </si>
  <si>
    <t>TIPO DE CANON</t>
  </si>
  <si>
    <t>CANON REGIONAL</t>
  </si>
  <si>
    <t>GASÍFERO</t>
  </si>
  <si>
    <t>CANON Y SOBRECANON PETROLERO</t>
  </si>
  <si>
    <t>HIDROENERGÉTICO</t>
  </si>
  <si>
    <t>CANON Y SOBRECANON-IMPUESTO A LA RENTA</t>
  </si>
  <si>
    <t>MINERO</t>
  </si>
  <si>
    <t>FIDEICOMISO REGIONAL</t>
  </si>
  <si>
    <t>PESQUERO</t>
  </si>
  <si>
    <t>FOCAM - FONDO DE DESARROLLO DE CAMISEA</t>
  </si>
  <si>
    <t>REGIONAL</t>
  </si>
  <si>
    <t>FONDO APP</t>
  </si>
  <si>
    <t>PETROLERO</t>
  </si>
  <si>
    <t>FONDO FONIE</t>
  </si>
  <si>
    <t>PARTICIPACIONES - COFIDE Y OTROS</t>
  </si>
  <si>
    <t>PARTICIPACIONES - FONIPREL</t>
  </si>
  <si>
    <t>PARTICIPACIONES FED</t>
  </si>
  <si>
    <t>REGALÍA MINERA</t>
  </si>
  <si>
    <t>RENTA DE ADUANAS</t>
  </si>
  <si>
    <t>SALDO DE TRANSFERENCIAS</t>
  </si>
  <si>
    <t>TOTAL</t>
  </si>
  <si>
    <t>PARTICIP. LEY N° 15686 Y COMPLEMENT.</t>
  </si>
  <si>
    <t>PARTICIPACIONES SEGURIDAD CIUDADANA</t>
  </si>
  <si>
    <t>PLAN DE INCENTIVOS A LA MEJORA  MUNICIPAL</t>
  </si>
  <si>
    <t>1. Presupuesto y Ejecución del Canon y otros, 2017</t>
  </si>
  <si>
    <t>Presupuesto y Ejecución del Canon y otros, 2017</t>
  </si>
  <si>
    <t>2018*</t>
  </si>
  <si>
    <t>Fuente: MEF                                                                                                                                                                                                         Elaboración: PERUCÁMARAS</t>
  </si>
  <si>
    <t>Peso del Gasto financiado por Canon y Otros en el Gasto Total, 2017</t>
  </si>
  <si>
    <t>Peso de Canon sobre el total (%)</t>
  </si>
  <si>
    <t>Transferencias de Canon y otros.</t>
  </si>
  <si>
    <t>Fuente: MEF                                                                                                                     Elaboración: PERUCÁMARAS</t>
  </si>
  <si>
    <t>Transferencia de Canon en el Gobierno Sub Nacional</t>
  </si>
  <si>
    <t>Fuente: MEF                                                                                       Elaboración: PERUCÁMARAS</t>
  </si>
  <si>
    <t>Transferencias de Canon y otros a los Gobiernos Locales, agosto 2016*</t>
  </si>
  <si>
    <t>Transferencias de Canon y otros al Gobierno Regional, 2017</t>
  </si>
  <si>
    <t>4. Transferencia de Canon a los Gobiernos Sub Nacionales - Detalle</t>
  </si>
  <si>
    <t>FONDO MI RIEGO</t>
  </si>
  <si>
    <t>REGIONES</t>
  </si>
  <si>
    <t>Gobiernos Regionales</t>
  </si>
  <si>
    <t>Gobiernos Locales</t>
  </si>
  <si>
    <t>Total Regionales y Locales</t>
  </si>
  <si>
    <t>Presupuesto</t>
  </si>
  <si>
    <t>Ejecución (%)</t>
  </si>
  <si>
    <t>Presupuesto (PIM) - En Millones S/</t>
  </si>
  <si>
    <t>Ejecutado  - En Millones S/</t>
  </si>
  <si>
    <t>Peso del Gasto financiado por Canon y Otros en el Gasto Total</t>
  </si>
  <si>
    <t>(Millones S/)</t>
  </si>
  <si>
    <t>(Gobieno Regional y G. Locales en millones de S/)</t>
  </si>
  <si>
    <t>Peso (%)</t>
  </si>
  <si>
    <t>Gast.T</t>
  </si>
  <si>
    <t>2. Transferencias de Canon y otros.</t>
  </si>
  <si>
    <t>(Par. %)</t>
  </si>
  <si>
    <r>
      <rPr>
        <b/>
        <sz val="8"/>
        <rFont val="Calibri"/>
        <family val="2"/>
        <scheme val="minor"/>
      </rPr>
      <t xml:space="preserve">Gobierno Regional </t>
    </r>
    <r>
      <rPr>
        <sz val="8"/>
        <rFont val="Calibri"/>
        <family val="2"/>
        <scheme val="minor"/>
      </rPr>
      <t>Transferencias de Canon y otros.</t>
    </r>
  </si>
  <si>
    <r>
      <rPr>
        <b/>
        <sz val="8"/>
        <rFont val="Calibri"/>
        <family val="2"/>
        <scheme val="minor"/>
      </rPr>
      <t xml:space="preserve">Gobiernos locales </t>
    </r>
    <r>
      <rPr>
        <sz val="8"/>
        <rFont val="Calibri"/>
        <family val="2"/>
        <scheme val="minor"/>
      </rPr>
      <t>Transferencias de Canon y otros.</t>
    </r>
  </si>
  <si>
    <t>Fuente: MEF                                                                                            Elaboración: PERUCÁMARAS</t>
  </si>
  <si>
    <t>El peso del Gasto financiado por Canon y Otros en el Gasto Total, 2017</t>
  </si>
  <si>
    <t>Fuente: MEF                                                                                                        Elaboración: PERUCÁMARAS</t>
  </si>
  <si>
    <t>Transf. 2017</t>
  </si>
  <si>
    <t>Fuente: MEF                                                                                                             Elaboración: PERUCÁMARAS</t>
  </si>
  <si>
    <t>Presupuesto (Millones de S)</t>
  </si>
  <si>
    <t>Avance G. Regional</t>
  </si>
  <si>
    <t>Avance G. Locales</t>
  </si>
  <si>
    <t>(Gobieno Regional y G. Locales en Millones de S/)</t>
  </si>
  <si>
    <t>Fuente: MEF                                                                                                                                                                                           Elaboración: PERUCÁMARAS</t>
  </si>
  <si>
    <t>Fuente: MEF                                                                                                                                                                                                                               Elaboración: PERUCÁMARAS</t>
  </si>
  <si>
    <t>Sur</t>
  </si>
  <si>
    <t>Arequipa</t>
  </si>
  <si>
    <t>Cusco</t>
  </si>
  <si>
    <t>Madre de Dios</t>
  </si>
  <si>
    <t>Moquegua</t>
  </si>
  <si>
    <t>Puno</t>
  </si>
  <si>
    <t>Tacna</t>
  </si>
  <si>
    <t>Información ampliada del Reporte Regional de la Macro Región Sur - Edición N° 293</t>
  </si>
  <si>
    <t>Lunes, 4 de junio de 2018</t>
  </si>
  <si>
    <t>(*) Al 28  de mayo 2018</t>
  </si>
  <si>
    <t>1. Macro Región SUR: Presupuesto y ejecución de Canon y otros</t>
  </si>
  <si>
    <t xml:space="preserve"> Macro Región SUR: Presupuesto y ejecución de Canon y otros, 2017
(En Millones de Soles)</t>
  </si>
  <si>
    <t>M.R. SUR</t>
  </si>
  <si>
    <t>MACRO REGIÓN SUR: Transferencias de Canon y otros a los Gobiernos Sub-Nacionales, 2009-2017
(En Millones de Soles)</t>
  </si>
  <si>
    <t>MR SUR</t>
  </si>
  <si>
    <t>(*) Al 28 de mayo de 2018</t>
  </si>
  <si>
    <t>Fuente: MEF                                                                                                                                                                                      Elaboración: PERUCÁMARAS</t>
  </si>
  <si>
    <t>G. Regionales</t>
  </si>
  <si>
    <t>"Ingresos por canon, sobrecanon, regalías, renta de aduanas y participaciones - 2017"</t>
  </si>
  <si>
    <t>Macro Región Sur: Ingresos por canon, sobrecanon, regalías, renta de aduanas y participaciones - 2017</t>
  </si>
  <si>
    <t>Arequipa: Ingresos por canon, sobrecanon, regalías, renta de aduanas y participaciones - 2017</t>
  </si>
  <si>
    <t>Cusco: Ingresos por canon, sobrecanon, regalías, renta de aduanas y participaciones - 2017</t>
  </si>
  <si>
    <t>Madre de Dios: Ingresos por canon, sobrecanon, regalías, renta de aduanas y participaciones - 2017</t>
  </si>
  <si>
    <t>Moquegua: Ingresos por canon, sobrecanon, regalías, renta de aduanas y participaciones - 2017</t>
  </si>
  <si>
    <t>Puno: Ingresos por canon, sobrecanon, regalías, renta de aduanas y participaciones - 2017</t>
  </si>
  <si>
    <t>Tacna: Ingresos por canon, sobrecanon, regalías, renta de aduanas y participaciones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</si>
</sst>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  <numFmt numFmtId="173" formatCode="_ * #,##0.0_ ;_ * \-#,##0.0_ ;_ * &quot;-&quot;??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499984740745262"/>
      </top>
      <bottom/>
      <diagonal/>
    </border>
    <border>
      <left style="thin">
        <color theme="0" tint="-0.249977111117893"/>
      </left>
      <right/>
      <top/>
      <bottom style="thin">
        <color theme="0" tint="-0.499984740745262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2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3" fillId="2" borderId="0" xfId="2" applyFill="1"/>
    <xf numFmtId="0" fontId="11" fillId="2" borderId="0" xfId="0" applyFont="1" applyFill="1"/>
    <xf numFmtId="0" fontId="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12" fillId="2" borderId="0" xfId="0" applyFont="1" applyFill="1" applyAlignment="1">
      <alignment vertical="center"/>
    </xf>
    <xf numFmtId="0" fontId="15" fillId="2" borderId="0" xfId="0" applyFont="1" applyFill="1"/>
    <xf numFmtId="172" fontId="15" fillId="2" borderId="0" xfId="0" applyNumberFormat="1" applyFont="1" applyFill="1"/>
    <xf numFmtId="164" fontId="15" fillId="2" borderId="0" xfId="1" applyNumberFormat="1" applyFont="1" applyFill="1"/>
    <xf numFmtId="165" fontId="7" fillId="2" borderId="0" xfId="0" applyNumberFormat="1" applyFont="1" applyFill="1"/>
    <xf numFmtId="164" fontId="7" fillId="2" borderId="0" xfId="1" applyNumberFormat="1" applyFont="1" applyFill="1"/>
    <xf numFmtId="0" fontId="18" fillId="4" borderId="7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2" fillId="2" borderId="0" xfId="0" applyFont="1" applyFill="1" applyBorder="1" applyAlignment="1"/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0" fontId="11" fillId="2" borderId="0" xfId="0" applyFont="1" applyFill="1" applyAlignment="1"/>
    <xf numFmtId="0" fontId="11" fillId="2" borderId="6" xfId="0" applyFont="1" applyFill="1" applyBorder="1" applyAlignment="1"/>
    <xf numFmtId="0" fontId="11" fillId="2" borderId="2" xfId="0" applyFont="1" applyFill="1" applyBorder="1" applyAlignment="1"/>
    <xf numFmtId="0" fontId="11" fillId="2" borderId="0" xfId="0" applyFont="1" applyFill="1" applyBorder="1" applyAlignment="1"/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/>
    <xf numFmtId="0" fontId="18" fillId="2" borderId="0" xfId="0" applyFont="1" applyFill="1"/>
    <xf numFmtId="3" fontId="15" fillId="2" borderId="0" xfId="0" applyNumberFormat="1" applyFont="1" applyFill="1"/>
    <xf numFmtId="3" fontId="15" fillId="2" borderId="0" xfId="1" applyNumberFormat="1" applyFont="1" applyFill="1"/>
    <xf numFmtId="0" fontId="20" fillId="2" borderId="0" xfId="0" applyFont="1" applyFill="1"/>
    <xf numFmtId="172" fontId="20" fillId="2" borderId="0" xfId="0" applyNumberFormat="1" applyFont="1" applyFill="1"/>
    <xf numFmtId="3" fontId="20" fillId="2" borderId="0" xfId="0" applyNumberFormat="1" applyFont="1" applyFill="1"/>
    <xf numFmtId="164" fontId="18" fillId="2" borderId="0" xfId="1" applyNumberFormat="1" applyFont="1" applyFill="1"/>
    <xf numFmtId="0" fontId="11" fillId="2" borderId="0" xfId="0" applyFont="1" applyFill="1" applyBorder="1"/>
    <xf numFmtId="0" fontId="7" fillId="2" borderId="0" xfId="0" applyFont="1" applyFill="1" applyBorder="1"/>
    <xf numFmtId="0" fontId="16" fillId="2" borderId="0" xfId="0" applyFont="1" applyFill="1" applyBorder="1"/>
    <xf numFmtId="0" fontId="11" fillId="2" borderId="6" xfId="0" applyFont="1" applyFill="1" applyBorder="1"/>
    <xf numFmtId="0" fontId="11" fillId="2" borderId="2" xfId="0" applyFont="1" applyFill="1" applyBorder="1"/>
    <xf numFmtId="0" fontId="11" fillId="2" borderId="9" xfId="0" applyFont="1" applyFill="1" applyBorder="1"/>
    <xf numFmtId="0" fontId="11" fillId="2" borderId="3" xfId="0" applyFont="1" applyFill="1" applyBorder="1"/>
    <xf numFmtId="0" fontId="11" fillId="2" borderId="10" xfId="0" applyFont="1" applyFill="1" applyBorder="1"/>
    <xf numFmtId="0" fontId="7" fillId="2" borderId="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7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horizontal="right"/>
    </xf>
    <xf numFmtId="164" fontId="7" fillId="2" borderId="11" xfId="1" applyNumberFormat="1" applyFont="1" applyFill="1" applyBorder="1" applyAlignment="1">
      <alignment horizontal="center" vertical="center"/>
    </xf>
    <xf numFmtId="164" fontId="7" fillId="3" borderId="11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/>
    <xf numFmtId="3" fontId="9" fillId="2" borderId="0" xfId="0" applyNumberFormat="1" applyFont="1" applyFill="1" applyBorder="1"/>
    <xf numFmtId="3" fontId="7" fillId="2" borderId="0" xfId="0" applyNumberFormat="1" applyFont="1" applyFill="1" applyBorder="1"/>
    <xf numFmtId="0" fontId="7" fillId="2" borderId="11" xfId="0" applyFont="1" applyFill="1" applyBorder="1"/>
    <xf numFmtId="164" fontId="7" fillId="2" borderId="11" xfId="1" applyNumberFormat="1" applyFont="1" applyFill="1" applyBorder="1"/>
    <xf numFmtId="0" fontId="18" fillId="4" borderId="16" xfId="0" applyFont="1" applyFill="1" applyBorder="1"/>
    <xf numFmtId="0" fontId="18" fillId="4" borderId="13" xfId="0" applyFont="1" applyFill="1" applyBorder="1"/>
    <xf numFmtId="0" fontId="2" fillId="2" borderId="16" xfId="0" applyFont="1" applyFill="1" applyBorder="1"/>
    <xf numFmtId="0" fontId="2" fillId="2" borderId="13" xfId="0" applyFont="1" applyFill="1" applyBorder="1"/>
    <xf numFmtId="164" fontId="7" fillId="2" borderId="11" xfId="1" applyNumberFormat="1" applyFont="1" applyFill="1" applyBorder="1" applyAlignment="1">
      <alignment horizontal="right"/>
    </xf>
    <xf numFmtId="0" fontId="2" fillId="2" borderId="11" xfId="0" applyFont="1" applyFill="1" applyBorder="1"/>
    <xf numFmtId="3" fontId="7" fillId="2" borderId="11" xfId="0" applyNumberFormat="1" applyFont="1" applyFill="1" applyBorder="1" applyAlignment="1">
      <alignment horizontal="right"/>
    </xf>
    <xf numFmtId="0" fontId="7" fillId="3" borderId="11" xfId="0" applyFont="1" applyFill="1" applyBorder="1"/>
    <xf numFmtId="3" fontId="7" fillId="3" borderId="11" xfId="0" applyNumberFormat="1" applyFont="1" applyFill="1" applyBorder="1" applyAlignment="1">
      <alignment horizontal="right"/>
    </xf>
    <xf numFmtId="164" fontId="7" fillId="3" borderId="11" xfId="1" applyNumberFormat="1" applyFont="1" applyFill="1" applyBorder="1"/>
    <xf numFmtId="0" fontId="19" fillId="4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/>
    <xf numFmtId="0" fontId="2" fillId="3" borderId="16" xfId="0" applyFont="1" applyFill="1" applyBorder="1"/>
    <xf numFmtId="0" fontId="2" fillId="3" borderId="13" xfId="0" applyFont="1" applyFill="1" applyBorder="1"/>
    <xf numFmtId="164" fontId="7" fillId="3" borderId="11" xfId="1" applyNumberFormat="1" applyFont="1" applyFill="1" applyBorder="1" applyAlignment="1">
      <alignment horizontal="right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165" fontId="7" fillId="2" borderId="0" xfId="0" applyNumberFormat="1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4" xfId="0" applyFont="1" applyFill="1" applyBorder="1"/>
    <xf numFmtId="0" fontId="7" fillId="2" borderId="1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2" xfId="0" applyFont="1" applyFill="1" applyBorder="1"/>
    <xf numFmtId="0" fontId="0" fillId="2" borderId="6" xfId="0" applyFill="1" applyBorder="1" applyAlignment="1"/>
    <xf numFmtId="0" fontId="7" fillId="2" borderId="2" xfId="0" applyFont="1" applyFill="1" applyBorder="1" applyAlignment="1"/>
    <xf numFmtId="0" fontId="7" fillId="2" borderId="9" xfId="0" applyFont="1" applyFill="1" applyBorder="1" applyAlignment="1"/>
    <xf numFmtId="0" fontId="7" fillId="2" borderId="3" xfId="0" applyFont="1" applyFill="1" applyBorder="1" applyAlignment="1"/>
    <xf numFmtId="0" fontId="7" fillId="2" borderId="3" xfId="0" applyFont="1" applyFill="1" applyBorder="1"/>
    <xf numFmtId="0" fontId="0" fillId="2" borderId="3" xfId="0" applyFill="1" applyBorder="1" applyAlignment="1"/>
    <xf numFmtId="0" fontId="0" fillId="2" borderId="10" xfId="0" applyFill="1" applyBorder="1" applyAlignment="1"/>
    <xf numFmtId="0" fontId="18" fillId="4" borderId="7" xfId="0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/>
    </xf>
    <xf numFmtId="164" fontId="7" fillId="3" borderId="7" xfId="1" applyNumberFormat="1" applyFont="1" applyFill="1" applyBorder="1" applyAlignment="1">
      <alignment horizontal="center"/>
    </xf>
    <xf numFmtId="3" fontId="2" fillId="2" borderId="7" xfId="0" applyNumberFormat="1" applyFont="1" applyFill="1" applyBorder="1"/>
    <xf numFmtId="3" fontId="2" fillId="3" borderId="7" xfId="0" applyNumberFormat="1" applyFont="1" applyFill="1" applyBorder="1"/>
    <xf numFmtId="0" fontId="0" fillId="2" borderId="1" xfId="0" applyFill="1" applyBorder="1" applyAlignment="1"/>
    <xf numFmtId="0" fontId="0" fillId="2" borderId="5" xfId="0" applyFill="1" applyBorder="1" applyAlignment="1"/>
    <xf numFmtId="0" fontId="0" fillId="2" borderId="2" xfId="0" applyFill="1" applyBorder="1" applyAlignment="1"/>
    <xf numFmtId="164" fontId="7" fillId="2" borderId="2" xfId="1" applyNumberFormat="1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3" fontId="9" fillId="2" borderId="11" xfId="0" applyNumberFormat="1" applyFont="1" applyFill="1" applyBorder="1"/>
    <xf numFmtId="3" fontId="9" fillId="3" borderId="11" xfId="0" applyNumberFormat="1" applyFont="1" applyFill="1" applyBorder="1"/>
    <xf numFmtId="164" fontId="7" fillId="2" borderId="1" xfId="1" applyNumberFormat="1" applyFont="1" applyFill="1" applyBorder="1"/>
    <xf numFmtId="164" fontId="7" fillId="2" borderId="5" xfId="1" applyNumberFormat="1" applyFont="1" applyFill="1" applyBorder="1"/>
    <xf numFmtId="0" fontId="18" fillId="4" borderId="19" xfId="0" applyFont="1" applyFill="1" applyBorder="1"/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/>
    <xf numFmtId="0" fontId="2" fillId="3" borderId="19" xfId="0" applyFont="1" applyFill="1" applyBorder="1" applyAlignment="1">
      <alignment horizontal="right"/>
    </xf>
    <xf numFmtId="0" fontId="7" fillId="2" borderId="1" xfId="0" applyFont="1" applyFill="1" applyBorder="1" applyAlignment="1"/>
    <xf numFmtId="164" fontId="11" fillId="2" borderId="1" xfId="1" applyNumberFormat="1" applyFont="1" applyFill="1" applyBorder="1"/>
    <xf numFmtId="0" fontId="11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4" fontId="11" fillId="2" borderId="3" xfId="1" applyNumberFormat="1" applyFont="1" applyFill="1" applyBorder="1"/>
    <xf numFmtId="164" fontId="11" fillId="2" borderId="0" xfId="1" applyNumberFormat="1" applyFont="1" applyFill="1" applyBorder="1"/>
    <xf numFmtId="0" fontId="11" fillId="2" borderId="1" xfId="0" applyFont="1" applyFill="1" applyBorder="1"/>
    <xf numFmtId="0" fontId="11" fillId="2" borderId="5" xfId="0" applyFont="1" applyFill="1" applyBorder="1"/>
    <xf numFmtId="164" fontId="11" fillId="2" borderId="0" xfId="1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3" fontId="11" fillId="2" borderId="0" xfId="0" applyNumberFormat="1" applyFont="1" applyFill="1" applyBorder="1"/>
    <xf numFmtId="164" fontId="11" fillId="2" borderId="2" xfId="1" applyNumberFormat="1" applyFont="1" applyFill="1" applyBorder="1"/>
    <xf numFmtId="3" fontId="11" fillId="2" borderId="2" xfId="1" applyNumberFormat="1" applyFont="1" applyFill="1" applyBorder="1"/>
    <xf numFmtId="3" fontId="11" fillId="2" borderId="2" xfId="0" applyNumberFormat="1" applyFont="1" applyFill="1" applyBorder="1"/>
    <xf numFmtId="0" fontId="11" fillId="2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vertical="center"/>
    </xf>
    <xf numFmtId="164" fontId="11" fillId="2" borderId="3" xfId="1" applyNumberFormat="1" applyFont="1" applyFill="1" applyBorder="1" applyAlignment="1">
      <alignment horizontal="right" vertical="center"/>
    </xf>
    <xf numFmtId="3" fontId="11" fillId="2" borderId="3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164" fontId="13" fillId="2" borderId="0" xfId="0" applyNumberFormat="1" applyFont="1" applyFill="1" applyBorder="1" applyAlignment="1">
      <alignment horizontal="left"/>
    </xf>
    <xf numFmtId="165" fontId="7" fillId="3" borderId="11" xfId="0" applyNumberFormat="1" applyFont="1" applyFill="1" applyBorder="1" applyAlignment="1">
      <alignment horizontal="right"/>
    </xf>
    <xf numFmtId="0" fontId="7" fillId="3" borderId="19" xfId="0" applyFont="1" applyFill="1" applyBorder="1"/>
    <xf numFmtId="0" fontId="9" fillId="2" borderId="19" xfId="0" applyFont="1" applyFill="1" applyBorder="1" applyAlignment="1">
      <alignment horizontal="left"/>
    </xf>
    <xf numFmtId="0" fontId="7" fillId="2" borderId="13" xfId="0" applyFont="1" applyFill="1" applyBorder="1"/>
    <xf numFmtId="0" fontId="9" fillId="2" borderId="21" xfId="0" applyFont="1" applyFill="1" applyBorder="1" applyAlignment="1">
      <alignment horizontal="left"/>
    </xf>
    <xf numFmtId="0" fontId="7" fillId="2" borderId="17" xfId="0" applyFont="1" applyFill="1" applyBorder="1"/>
    <xf numFmtId="3" fontId="9" fillId="2" borderId="7" xfId="0" applyNumberFormat="1" applyFont="1" applyFill="1" applyBorder="1"/>
    <xf numFmtId="164" fontId="7" fillId="2" borderId="7" xfId="1" applyNumberFormat="1" applyFont="1" applyFill="1" applyBorder="1"/>
    <xf numFmtId="164" fontId="7" fillId="2" borderId="8" xfId="1" applyNumberFormat="1" applyFont="1" applyFill="1" applyBorder="1"/>
    <xf numFmtId="0" fontId="18" fillId="4" borderId="21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right"/>
    </xf>
    <xf numFmtId="164" fontId="9" fillId="2" borderId="11" xfId="1" applyNumberFormat="1" applyFont="1" applyFill="1" applyBorder="1"/>
    <xf numFmtId="3" fontId="9" fillId="3" borderId="13" xfId="0" applyNumberFormat="1" applyFont="1" applyFill="1" applyBorder="1" applyAlignment="1">
      <alignment horizontal="right"/>
    </xf>
    <xf numFmtId="164" fontId="9" fillId="3" borderId="11" xfId="1" applyNumberFormat="1" applyFont="1" applyFill="1" applyBorder="1"/>
    <xf numFmtId="0" fontId="19" fillId="4" borderId="2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/>
    </xf>
    <xf numFmtId="164" fontId="7" fillId="2" borderId="6" xfId="1" applyNumberFormat="1" applyFont="1" applyFill="1" applyBorder="1" applyAlignment="1">
      <alignment horizontal="left"/>
    </xf>
    <xf numFmtId="164" fontId="11" fillId="2" borderId="0" xfId="1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5" fontId="9" fillId="2" borderId="11" xfId="0" applyNumberFormat="1" applyFont="1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2" xfId="0" applyFill="1" applyBorder="1"/>
    <xf numFmtId="0" fontId="15" fillId="2" borderId="0" xfId="0" applyFont="1" applyFill="1" applyBorder="1"/>
    <xf numFmtId="3" fontId="15" fillId="2" borderId="0" xfId="0" applyNumberFormat="1" applyFont="1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10" xfId="0" applyFill="1" applyBorder="1"/>
    <xf numFmtId="0" fontId="15" fillId="2" borderId="0" xfId="0" applyFont="1" applyFill="1" applyBorder="1" applyAlignment="1">
      <alignment horizontal="center" vertical="center"/>
    </xf>
    <xf numFmtId="0" fontId="18" fillId="2" borderId="0" xfId="0" applyFont="1" applyFill="1" applyBorder="1"/>
    <xf numFmtId="0" fontId="20" fillId="4" borderId="0" xfId="0" applyFont="1" applyFill="1" applyBorder="1" applyAlignment="1">
      <alignment horizontal="center" vertical="center"/>
    </xf>
    <xf numFmtId="165" fontId="15" fillId="2" borderId="0" xfId="0" applyNumberFormat="1" applyFont="1" applyFill="1" applyBorder="1"/>
    <xf numFmtId="164" fontId="15" fillId="2" borderId="0" xfId="1" applyNumberFormat="1" applyFont="1" applyFill="1" applyBorder="1"/>
    <xf numFmtId="0" fontId="15" fillId="3" borderId="0" xfId="0" applyFont="1" applyFill="1" applyBorder="1" applyAlignment="1">
      <alignment vertical="center"/>
    </xf>
    <xf numFmtId="165" fontId="15" fillId="3" borderId="0" xfId="0" applyNumberFormat="1" applyFont="1" applyFill="1" applyBorder="1" applyAlignment="1">
      <alignment vertical="center"/>
    </xf>
    <xf numFmtId="164" fontId="15" fillId="3" borderId="0" xfId="1" applyNumberFormat="1" applyFont="1" applyFill="1" applyBorder="1" applyAlignment="1">
      <alignment vertical="center"/>
    </xf>
    <xf numFmtId="165" fontId="15" fillId="3" borderId="0" xfId="0" applyNumberFormat="1" applyFont="1" applyFill="1" applyBorder="1"/>
    <xf numFmtId="3" fontId="15" fillId="3" borderId="0" xfId="0" applyNumberFormat="1" applyFont="1" applyFill="1" applyBorder="1"/>
    <xf numFmtId="164" fontId="15" fillId="2" borderId="0" xfId="1" applyNumberFormat="1" applyFont="1" applyFill="1" applyBorder="1" applyAlignment="1">
      <alignment horizontal="center"/>
    </xf>
    <xf numFmtId="164" fontId="15" fillId="3" borderId="0" xfId="1" applyNumberFormat="1" applyFont="1" applyFill="1" applyBorder="1" applyAlignment="1">
      <alignment horizontal="center"/>
    </xf>
    <xf numFmtId="165" fontId="22" fillId="2" borderId="0" xfId="0" applyNumberFormat="1" applyFont="1" applyFill="1" applyBorder="1"/>
    <xf numFmtId="165" fontId="22" fillId="3" borderId="0" xfId="0" applyNumberFormat="1" applyFont="1" applyFill="1" applyBorder="1"/>
    <xf numFmtId="164" fontId="22" fillId="2" borderId="0" xfId="1" applyNumberFormat="1" applyFont="1" applyFill="1" applyBorder="1" applyAlignment="1">
      <alignment horizontal="center"/>
    </xf>
    <xf numFmtId="164" fontId="22" fillId="3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 applyAlignment="1">
      <alignment horizontal="center" vertical="center"/>
    </xf>
    <xf numFmtId="164" fontId="15" fillId="3" borderId="0" xfId="1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right"/>
    </xf>
    <xf numFmtId="164" fontId="15" fillId="2" borderId="0" xfId="1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1" fontId="15" fillId="2" borderId="0" xfId="0" applyNumberFormat="1" applyFont="1" applyFill="1" applyBorder="1" applyAlignment="1">
      <alignment horizontal="right"/>
    </xf>
    <xf numFmtId="165" fontId="15" fillId="3" borderId="0" xfId="0" applyNumberFormat="1" applyFont="1" applyFill="1" applyBorder="1" applyAlignment="1">
      <alignment horizontal="right"/>
    </xf>
    <xf numFmtId="164" fontId="15" fillId="3" borderId="0" xfId="1" applyNumberFormat="1" applyFont="1" applyFill="1" applyBorder="1" applyAlignment="1">
      <alignment horizontal="right" vertical="center"/>
    </xf>
    <xf numFmtId="9" fontId="15" fillId="2" borderId="0" xfId="0" applyNumberFormat="1" applyFont="1" applyFill="1" applyBorder="1"/>
    <xf numFmtId="164" fontId="15" fillId="3" borderId="0" xfId="1" applyNumberFormat="1" applyFont="1" applyFill="1" applyBorder="1"/>
    <xf numFmtId="164" fontId="20" fillId="2" borderId="0" xfId="1" applyNumberFormat="1" applyFont="1" applyFill="1" applyBorder="1"/>
    <xf numFmtId="0" fontId="15" fillId="3" borderId="0" xfId="0" applyFont="1" applyFill="1" applyBorder="1"/>
    <xf numFmtId="0" fontId="15" fillId="2" borderId="0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center" vertical="center"/>
    </xf>
    <xf numFmtId="164" fontId="15" fillId="3" borderId="2" xfId="1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/>
    <xf numFmtId="0" fontId="15" fillId="2" borderId="2" xfId="0" applyFont="1" applyFill="1" applyBorder="1"/>
    <xf numFmtId="0" fontId="17" fillId="2" borderId="0" xfId="0" applyFont="1" applyFill="1" applyBorder="1"/>
    <xf numFmtId="0" fontId="16" fillId="2" borderId="0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165" fontId="25" fillId="2" borderId="0" xfId="0" applyNumberFormat="1" applyFont="1" applyFill="1" applyBorder="1"/>
    <xf numFmtId="3" fontId="25" fillId="3" borderId="0" xfId="0" applyNumberFormat="1" applyFont="1" applyFill="1" applyBorder="1"/>
    <xf numFmtId="164" fontId="25" fillId="2" borderId="0" xfId="1" applyNumberFormat="1" applyFont="1" applyFill="1" applyBorder="1" applyAlignment="1">
      <alignment horizontal="center"/>
    </xf>
    <xf numFmtId="164" fontId="25" fillId="3" borderId="0" xfId="1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vertical="center"/>
    </xf>
    <xf numFmtId="165" fontId="15" fillId="3" borderId="0" xfId="0" applyNumberFormat="1" applyFont="1" applyFill="1" applyBorder="1" applyAlignment="1">
      <alignment horizontal="right" vertical="center"/>
    </xf>
    <xf numFmtId="173" fontId="18" fillId="2" borderId="0" xfId="30" applyNumberFormat="1" applyFont="1" applyFill="1"/>
    <xf numFmtId="0" fontId="27" fillId="2" borderId="2" xfId="0" applyFont="1" applyFill="1" applyBorder="1"/>
    <xf numFmtId="164" fontId="0" fillId="2" borderId="2" xfId="0" applyNumberFormat="1" applyFill="1" applyBorder="1"/>
    <xf numFmtId="0" fontId="3" fillId="0" borderId="0" xfId="2"/>
    <xf numFmtId="3" fontId="28" fillId="2" borderId="7" xfId="0" applyNumberFormat="1" applyFont="1" applyFill="1" applyBorder="1"/>
    <xf numFmtId="0" fontId="29" fillId="2" borderId="0" xfId="0" applyFont="1" applyFill="1" applyBorder="1"/>
    <xf numFmtId="165" fontId="29" fillId="2" borderId="2" xfId="0" applyNumberFormat="1" applyFont="1" applyFill="1" applyBorder="1"/>
    <xf numFmtId="9" fontId="29" fillId="2" borderId="0" xfId="1" applyFont="1" applyFill="1" applyBorder="1" applyAlignment="1">
      <alignment horizontal="left"/>
    </xf>
    <xf numFmtId="165" fontId="30" fillId="2" borderId="2" xfId="0" applyNumberFormat="1" applyFont="1" applyFill="1" applyBorder="1"/>
    <xf numFmtId="9" fontId="30" fillId="2" borderId="0" xfId="1" applyFont="1" applyFill="1" applyBorder="1" applyAlignment="1">
      <alignment horizontal="left"/>
    </xf>
    <xf numFmtId="0" fontId="31" fillId="2" borderId="0" xfId="0" applyFont="1" applyFill="1"/>
    <xf numFmtId="173" fontId="31" fillId="2" borderId="0" xfId="30" applyNumberFormat="1" applyFont="1" applyFill="1"/>
    <xf numFmtId="3" fontId="31" fillId="2" borderId="0" xfId="0" applyNumberFormat="1" applyFont="1" applyFill="1"/>
    <xf numFmtId="173" fontId="20" fillId="2" borderId="0" xfId="30" applyNumberFormat="1" applyFont="1" applyFill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165" fontId="32" fillId="2" borderId="11" xfId="0" applyNumberFormat="1" applyFont="1" applyFill="1" applyBorder="1" applyAlignment="1">
      <alignment horizontal="right"/>
    </xf>
    <xf numFmtId="173" fontId="7" fillId="2" borderId="0" xfId="30" applyNumberFormat="1" applyFont="1" applyFill="1"/>
    <xf numFmtId="165" fontId="18" fillId="2" borderId="0" xfId="0" applyNumberFormat="1" applyFont="1" applyFill="1"/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6" fillId="5" borderId="6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64" fontId="15" fillId="2" borderId="0" xfId="1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/>
    </xf>
    <xf numFmtId="0" fontId="33" fillId="3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Macro Región Sur: Presupuesto y ejecución de canon, y otros  2017
(Gobiernos Regionales y Locales)
</a:t>
            </a:r>
          </a:p>
        </c:rich>
      </c:tx>
      <c:layout>
        <c:manualLayout>
          <c:xMode val="edge"/>
          <c:yMode val="edge"/>
          <c:x val="0.18499951385297622"/>
          <c:y val="3.0868055555555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259955636086035E-2"/>
          <c:y val="0.24312986111111112"/>
          <c:w val="0.85664216128974524"/>
          <c:h val="0.58892152777777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Sur!$K$11</c:f>
              <c:strCache>
                <c:ptCount val="1"/>
                <c:pt idx="0">
                  <c:v>Presupuesto (Millones de S)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Sur!$F$12:$F$17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Sur!$K$12:$K$17</c:f>
              <c:numCache>
                <c:formatCode>#,##0.0</c:formatCode>
                <c:ptCount val="6"/>
                <c:pt idx="0">
                  <c:v>870.87268100000006</c:v>
                </c:pt>
                <c:pt idx="1">
                  <c:v>1772.6053420000001</c:v>
                </c:pt>
                <c:pt idx="2">
                  <c:v>34.06232</c:v>
                </c:pt>
                <c:pt idx="3">
                  <c:v>256.83530300000001</c:v>
                </c:pt>
                <c:pt idx="4">
                  <c:v>369.13073500000002</c:v>
                </c:pt>
                <c:pt idx="5">
                  <c:v>235.02121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62752"/>
        <c:axId val="75160960"/>
      </c:barChart>
      <c:lineChart>
        <c:grouping val="standard"/>
        <c:varyColors val="0"/>
        <c:ser>
          <c:idx val="1"/>
          <c:order val="1"/>
          <c:tx>
            <c:strRef>
              <c:f>Sur!$L$11</c:f>
              <c:strCache>
                <c:ptCount val="1"/>
                <c:pt idx="0">
                  <c:v>Ejecución (%)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</c:marker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Sur!$F$12:$F$17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Sur!$L$12:$L$17</c:f>
              <c:numCache>
                <c:formatCode>0.0%</c:formatCode>
                <c:ptCount val="6"/>
                <c:pt idx="0">
                  <c:v>0.62545630823387832</c:v>
                </c:pt>
                <c:pt idx="1">
                  <c:v>0.74378516568861819</c:v>
                </c:pt>
                <c:pt idx="2">
                  <c:v>0.40038905159719007</c:v>
                </c:pt>
                <c:pt idx="3">
                  <c:v>0.75598191032172868</c:v>
                </c:pt>
                <c:pt idx="4">
                  <c:v>0.59879079156061055</c:v>
                </c:pt>
                <c:pt idx="5">
                  <c:v>0.79392178263400148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36704"/>
        <c:axId val="75164288"/>
      </c:lineChart>
      <c:valAx>
        <c:axId val="75160960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6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75162752"/>
        <c:crosses val="max"/>
        <c:crossBetween val="between"/>
      </c:valAx>
      <c:catAx>
        <c:axId val="75162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5160960"/>
        <c:crosses val="autoZero"/>
        <c:auto val="1"/>
        <c:lblAlgn val="ctr"/>
        <c:lblOffset val="100"/>
        <c:noMultiLvlLbl val="0"/>
      </c:catAx>
      <c:valAx>
        <c:axId val="75164288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600">
                <a:solidFill>
                  <a:schemeClr val="bg1"/>
                </a:solidFill>
              </a:defRPr>
            </a:pPr>
            <a:endParaRPr lang="es-PE"/>
          </a:p>
        </c:txPr>
        <c:crossAx val="74936704"/>
        <c:crosses val="autoZero"/>
        <c:crossBetween val="between"/>
      </c:valAx>
      <c:catAx>
        <c:axId val="74936704"/>
        <c:scaling>
          <c:orientation val="minMax"/>
        </c:scaling>
        <c:delete val="1"/>
        <c:axPos val="b"/>
        <c:majorTickMark val="out"/>
        <c:minorTickMark val="none"/>
        <c:tickLblPos val="nextTo"/>
        <c:crossAx val="751642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9933780686993086"/>
          <c:y val="0.13422604166666666"/>
          <c:w val="0.61507229199964342"/>
          <c:h val="0.14582357191794373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Sur: Ejecución de canon, sobrecanon, regalías, renta de aduanas y participaciones,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7222465915892742E-2"/>
          <c:y val="0.26124999999999998"/>
          <c:w val="0.89552056484614539"/>
          <c:h val="0.53679791666666665"/>
        </c:manualLayout>
      </c:layout>
      <c:barChart>
        <c:barDir val="col"/>
        <c:grouping val="clustered"/>
        <c:varyColors val="0"/>
        <c:ser>
          <c:idx val="0"/>
          <c:order val="0"/>
          <c:tx>
            <c:v>GR</c:v>
          </c:tx>
          <c:invertIfNegative val="0"/>
          <c:dLbls>
            <c:dLbl>
              <c:idx val="0"/>
              <c:layout>
                <c:manualLayout>
                  <c:x val="-7.051692794946768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chemeClr val="accent2">
                        <a:lumMod val="50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Sur!$F$12:$F$17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Sur!$H$12:$H$17</c:f>
              <c:numCache>
                <c:formatCode>0.0%</c:formatCode>
                <c:ptCount val="6"/>
                <c:pt idx="0">
                  <c:v>0.79586097223438046</c:v>
                </c:pt>
                <c:pt idx="1">
                  <c:v>0.8828505176891619</c:v>
                </c:pt>
                <c:pt idx="2">
                  <c:v>0.32944578261308344</c:v>
                </c:pt>
                <c:pt idx="3">
                  <c:v>0.7413752566821129</c:v>
                </c:pt>
                <c:pt idx="4">
                  <c:v>0.46175068468751623</c:v>
                </c:pt>
                <c:pt idx="5">
                  <c:v>0.75005851135952895</c:v>
                </c:pt>
              </c:numCache>
            </c:numRef>
          </c:val>
        </c:ser>
        <c:ser>
          <c:idx val="1"/>
          <c:order val="1"/>
          <c:tx>
            <c:v>GL</c:v>
          </c:tx>
          <c:invertIfNegative val="0"/>
          <c:dLbls>
            <c:dLbl>
              <c:idx val="0"/>
              <c:layout>
                <c:manualLayout>
                  <c:x val="7.051692794946768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022570599290242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75282132491128E-2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75282132491128E-2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402257059929024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516927949467682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4022570599290242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Sur!$F$12:$F$17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Sur!$J$12:$J$17</c:f>
              <c:numCache>
                <c:formatCode>0.0%</c:formatCode>
                <c:ptCount val="6"/>
                <c:pt idx="0">
                  <c:v>0.59634033638005146</c:v>
                </c:pt>
                <c:pt idx="1">
                  <c:v>0.71836860559690341</c:v>
                </c:pt>
                <c:pt idx="2">
                  <c:v>0.44722659545498655</c:v>
                </c:pt>
                <c:pt idx="3">
                  <c:v>0.75992617775392524</c:v>
                </c:pt>
                <c:pt idx="4">
                  <c:v>0.63188825343584065</c:v>
                </c:pt>
                <c:pt idx="5">
                  <c:v>0.80740385350631294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86240"/>
        <c:axId val="86188032"/>
      </c:barChart>
      <c:catAx>
        <c:axId val="86186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86188032"/>
        <c:crosses val="autoZero"/>
        <c:auto val="1"/>
        <c:lblAlgn val="ctr"/>
        <c:lblOffset val="100"/>
        <c:noMultiLvlLbl val="0"/>
      </c:catAx>
      <c:valAx>
        <c:axId val="86188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8618624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42545213196178833"/>
          <c:y val="0.15179791666666662"/>
          <c:w val="0.1532064472831364"/>
          <c:h val="0.13817708333333334"/>
        </c:manualLayout>
      </c:layout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Macro Región Sur: </a:t>
            </a: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 b="0">
                <a:latin typeface="Arial Narrow" panose="020B0606020202030204" pitchFamily="34" charset="0"/>
              </a:rPr>
              <a:t>Ejecución de los recursos de canon, sobrecanon, regalías, renta de aduanas y</a:t>
            </a:r>
            <a:r>
              <a:rPr lang="en-US" sz="1000" b="0" baseline="0">
                <a:latin typeface="Arial Narrow" panose="020B0606020202030204" pitchFamily="34" charset="0"/>
              </a:rPr>
              <a:t> </a:t>
            </a:r>
            <a:r>
              <a:rPr lang="en-US" sz="1000" b="0">
                <a:latin typeface="Arial Narrow" panose="020B0606020202030204" pitchFamily="34" charset="0"/>
              </a:rPr>
              <a:t>participaciones, 2010-2017</a:t>
            </a:r>
            <a:r>
              <a:rPr lang="en-US" sz="1000" b="0" baseline="0">
                <a:latin typeface="Arial Narrow" panose="020B0606020202030204" pitchFamily="34" charset="0"/>
              </a:rPr>
              <a:t>  </a:t>
            </a:r>
            <a:r>
              <a:rPr lang="en-US" sz="1000" b="0">
                <a:latin typeface="Arial Narrow" panose="020B0606020202030204" pitchFamily="34" charset="0"/>
              </a:rPr>
              <a:t>(% avance)</a:t>
            </a:r>
            <a:r>
              <a:rPr lang="en-US" sz="1000">
                <a:latin typeface="Arial Narrow" panose="020B0606020202030204" pitchFamily="34" charset="0"/>
              </a:rPr>
              <a:t>
</a:t>
            </a:r>
          </a:p>
        </c:rich>
      </c:tx>
      <c:layout>
        <c:manualLayout>
          <c:xMode val="edge"/>
          <c:yMode val="edge"/>
          <c:x val="0.14839252798354069"/>
          <c:y val="2.20486111111111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869144979758628E-2"/>
          <c:y val="0.24739652777777779"/>
          <c:w val="0.88137055555555555"/>
          <c:h val="0.5848062499999999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Sur!$L$21:$L$22</c:f>
              <c:strCache>
                <c:ptCount val="1"/>
                <c:pt idx="0">
                  <c:v>Avance G. Regional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solidFill>
                      <a:srgbClr val="00206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Sur!$D$23:$E$30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Sur!$L$23:$L$30</c:f>
              <c:numCache>
                <c:formatCode>0.0%</c:formatCode>
                <c:ptCount val="8"/>
                <c:pt idx="0">
                  <c:v>0.63533844427269393</c:v>
                </c:pt>
                <c:pt idx="1">
                  <c:v>0.6505786988511536</c:v>
                </c:pt>
                <c:pt idx="2">
                  <c:v>0.77734496730048352</c:v>
                </c:pt>
                <c:pt idx="3">
                  <c:v>0.79903915918417867</c:v>
                </c:pt>
                <c:pt idx="4">
                  <c:v>0.84807882680919588</c:v>
                </c:pt>
                <c:pt idx="5">
                  <c:v>0.74786871440372771</c:v>
                </c:pt>
                <c:pt idx="6">
                  <c:v>0.80518529585714027</c:v>
                </c:pt>
                <c:pt idx="7">
                  <c:v>0.77575346440952442</c:v>
                </c:pt>
              </c:numCache>
            </c:numRef>
          </c:val>
        </c:ser>
        <c:ser>
          <c:idx val="3"/>
          <c:order val="1"/>
          <c:tx>
            <c:strRef>
              <c:f>Sur!$M$21:$M$22</c:f>
              <c:strCache>
                <c:ptCount val="1"/>
                <c:pt idx="0">
                  <c:v>Avance G. Locales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51805742254622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11111111111111E-2"/>
                  <c:y val="-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7592592592592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81481481481481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63203435275194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462962962962964E-2"/>
                  <c:y val="-1.32291666666665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chemeClr val="accent2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Sur!$D$23:$E$30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Sur!$M$23:$M$30</c:f>
              <c:numCache>
                <c:formatCode>0.0%</c:formatCode>
                <c:ptCount val="8"/>
                <c:pt idx="0">
                  <c:v>0.70336356809433598</c:v>
                </c:pt>
                <c:pt idx="1">
                  <c:v>0.56776857639168876</c:v>
                </c:pt>
                <c:pt idx="2">
                  <c:v>0.6309908379133865</c:v>
                </c:pt>
                <c:pt idx="3">
                  <c:v>0.68327795611444131</c:v>
                </c:pt>
                <c:pt idx="4">
                  <c:v>0.80803510650446275</c:v>
                </c:pt>
                <c:pt idx="5">
                  <c:v>0.73129885244653203</c:v>
                </c:pt>
                <c:pt idx="6">
                  <c:v>0.77254968262860946</c:v>
                </c:pt>
                <c:pt idx="7">
                  <c:v>0.68518763081651946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30912"/>
        <c:axId val="86232448"/>
      </c:barChart>
      <c:catAx>
        <c:axId val="86230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86232448"/>
        <c:crosses val="autoZero"/>
        <c:auto val="1"/>
        <c:lblAlgn val="ctr"/>
        <c:lblOffset val="100"/>
        <c:noMultiLvlLbl val="0"/>
      </c:catAx>
      <c:valAx>
        <c:axId val="86232448"/>
        <c:scaling>
          <c:orientation val="minMax"/>
          <c:max val="1"/>
          <c:min val="0.4"/>
        </c:scaling>
        <c:delete val="0"/>
        <c:axPos val="l"/>
        <c:numFmt formatCode="0.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</a:defRPr>
            </a:pPr>
            <a:endParaRPr lang="es-PE"/>
          </a:p>
        </c:txPr>
        <c:crossAx val="86230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4896946749564"/>
          <c:y val="0.19293819444444443"/>
          <c:w val="0.38674968989570746"/>
          <c:h val="8.740069444444444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Sur</a:t>
            </a:r>
            <a:r>
              <a:rPr lang="en-US" sz="900" b="0"/>
              <a:t>:</a:t>
            </a:r>
          </a:p>
          <a:p>
            <a:pPr>
              <a:defRPr sz="1000"/>
            </a:pPr>
            <a:r>
              <a:rPr lang="en-US" sz="900" b="0"/>
              <a:t>Transferencias de Canon, sobrecanon, regalías, renta de aduanas y participaciones </a:t>
            </a:r>
          </a:p>
          <a:p>
            <a:pPr>
              <a:defRPr sz="1000"/>
            </a:pPr>
            <a:r>
              <a:rPr lang="en-US" sz="900" b="0"/>
              <a:t>a Gobiernos Regionales  y Locales, 2017</a:t>
            </a:r>
            <a:r>
              <a:rPr lang="en-US" sz="900" b="0" baseline="0"/>
              <a:t>  </a:t>
            </a:r>
            <a:r>
              <a:rPr lang="en-US" sz="900" b="0"/>
              <a:t>(Millones S/)</a:t>
            </a:r>
            <a:r>
              <a:rPr lang="en-US" sz="1000"/>
              <a:t>
</a:t>
            </a:r>
          </a:p>
        </c:rich>
      </c:tx>
      <c:layout>
        <c:manualLayout>
          <c:xMode val="edge"/>
          <c:yMode val="edge"/>
          <c:x val="0.13217181640936029"/>
          <c:y val="1.7638888888888888E-2"/>
        </c:manualLayout>
      </c:layout>
      <c:overlay val="0"/>
    </c:title>
    <c:autoTitleDeleted val="0"/>
    <c:view3D>
      <c:rotX val="4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15070682082651"/>
          <c:y val="0.36796284722222222"/>
          <c:w val="0.63301466165886322"/>
          <c:h val="0.52474340277777776"/>
        </c:manualLayout>
      </c:layout>
      <c:pie3D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3.7601987635351622E-2"/>
                  <c:y val="-0.21607673611111111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3.5185318071221383E-2"/>
                  <c:y val="5.732604166666658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8.6959231577864976E-2"/>
                  <c:y val="0.1063708333333333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057621673126161"/>
                  <c:y val="4.8506944444444443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7.7824083766534963E-2"/>
                  <c:y val="1.229965277777777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2.2348321480857875E-2"/>
                  <c:y val="-3.2453819444444441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1.1889747476094384E-2"/>
                  <c:y val="-7.0659722222222218E-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2.1191417535625073E-2"/>
                  <c:y val="-1.856840277777777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solidFill>
                    <a:schemeClr val="accent2"/>
                  </a:solidFill>
                </a:ln>
              </c:spPr>
            </c:leaderLines>
          </c:dLbls>
          <c:cat>
            <c:strRef>
              <c:f>Sur!$R$61:$R$66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Sur!$T$61:$T$66</c:f>
              <c:numCache>
                <c:formatCode>_ * #,##0.0_ ;_ * \-#,##0.0_ ;_ * "-"??_ ;_ @_ </c:formatCode>
                <c:ptCount val="6"/>
                <c:pt idx="0">
                  <c:v>1624.6548043799999</c:v>
                </c:pt>
                <c:pt idx="1">
                  <c:v>583.78522679000002</c:v>
                </c:pt>
                <c:pt idx="2">
                  <c:v>265.41849485999995</c:v>
                </c:pt>
                <c:pt idx="3">
                  <c:v>148.85903293999999</c:v>
                </c:pt>
                <c:pt idx="4">
                  <c:v>142.14508824000001</c:v>
                </c:pt>
                <c:pt idx="5">
                  <c:v>12.485439509999999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Transferencia de Canon a la Macro Región Sur, 2017</a:t>
            </a:r>
          </a:p>
          <a:p>
            <a:pPr>
              <a:defRPr sz="1100"/>
            </a:pPr>
            <a:r>
              <a:rPr lang="en-US" sz="1100" b="0"/>
              <a:t>(En Porcentajes</a:t>
            </a:r>
            <a:r>
              <a:rPr lang="en-US" sz="1100" b="0" baseline="0"/>
              <a:t> %)</a:t>
            </a:r>
            <a:endParaRPr lang="en-US" sz="11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5619717986788"/>
          <c:y val="0.19404835584516081"/>
          <c:w val="0.62892928112397295"/>
          <c:h val="0.71370929732114852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15838384342269446"/>
                  <c:y val="-0.26639182583990678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50" b="1">
                      <a:solidFill>
                        <a:srgbClr val="00B05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31959596976365129"/>
                  <c:y val="0.10270518481752518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8666644990587608"/>
                  <c:y val="0.31774416552921858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50" b="1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6161619220921632E-2"/>
                  <c:y val="0.3851444430657194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50" b="1">
                      <a:solidFill>
                        <a:srgbClr val="00206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50" b="1"/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Sur!$V$79:$V$82</c:f>
              <c:strCache>
                <c:ptCount val="4"/>
                <c:pt idx="0">
                  <c:v>GASÍFERO</c:v>
                </c:pt>
                <c:pt idx="1">
                  <c:v>MINERO</c:v>
                </c:pt>
                <c:pt idx="2">
                  <c:v>HIDROENERGÉTICO</c:v>
                </c:pt>
                <c:pt idx="3">
                  <c:v>PESQUERO</c:v>
                </c:pt>
              </c:strCache>
            </c:strRef>
          </c:cat>
          <c:val>
            <c:numRef>
              <c:f>Sur!$W$79:$W$82</c:f>
              <c:numCache>
                <c:formatCode>#,##0.0</c:formatCode>
                <c:ptCount val="4"/>
                <c:pt idx="0">
                  <c:v>1294.81204454</c:v>
                </c:pt>
                <c:pt idx="1">
                  <c:v>614.32377894000001</c:v>
                </c:pt>
                <c:pt idx="2">
                  <c:v>28.426000500000001</c:v>
                </c:pt>
                <c:pt idx="3">
                  <c:v>4.3674218200000006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6"/>
      </c:doughnutChart>
    </c:plotArea>
    <c:legend>
      <c:legendPos val="r"/>
      <c:layout>
        <c:manualLayout>
          <c:xMode val="edge"/>
          <c:yMode val="edge"/>
          <c:x val="0.34179220048650921"/>
          <c:y val="0.41905838248937249"/>
          <c:w val="0.2866783197861551"/>
          <c:h val="0.22814703318737103"/>
        </c:manualLayout>
      </c:layout>
      <c:overlay val="0"/>
      <c:txPr>
        <a:bodyPr/>
        <a:lstStyle/>
        <a:p>
          <a:pPr>
            <a:defRPr sz="1050" b="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Transferencias de Canon, sobrecanon, regalías, renta de aduanas y participaciones 
a Gobiernos Regionales  y Locales, 2009 - 2017  (Millones S/)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7370770536290921E-2"/>
          <c:y val="0.14156319444444446"/>
          <c:w val="0.91265248750194938"/>
          <c:h val="0.703868750000000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Sur!$D$58</c:f>
              <c:strCache>
                <c:ptCount val="1"/>
                <c:pt idx="0">
                  <c:v>G. Regionales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7.0484509780234482E-3"/>
                  <c:y val="1.32291666666665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89673186822985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0484509780234482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Sur!$C$59:$C$67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Sur!$D$59:$D$67</c:f>
              <c:numCache>
                <c:formatCode>#,##0.0</c:formatCode>
                <c:ptCount val="9"/>
                <c:pt idx="0">
                  <c:v>680.41019746000006</c:v>
                </c:pt>
                <c:pt idx="1">
                  <c:v>889.69036675000007</c:v>
                </c:pt>
                <c:pt idx="2">
                  <c:v>1083.1016425600001</c:v>
                </c:pt>
                <c:pt idx="3">
                  <c:v>1208.7929050100001</c:v>
                </c:pt>
                <c:pt idx="4">
                  <c:v>1010.3504958600001</c:v>
                </c:pt>
                <c:pt idx="5">
                  <c:v>940.78076793999992</c:v>
                </c:pt>
                <c:pt idx="6">
                  <c:v>781.33314944999995</c:v>
                </c:pt>
                <c:pt idx="7">
                  <c:v>581.81158603000006</c:v>
                </c:pt>
                <c:pt idx="8">
                  <c:v>618.95866635000004</c:v>
                </c:pt>
              </c:numCache>
            </c:numRef>
          </c:val>
        </c:ser>
        <c:ser>
          <c:idx val="2"/>
          <c:order val="1"/>
          <c:tx>
            <c:strRef>
              <c:f>Sur!$E$58</c:f>
              <c:strCache>
                <c:ptCount val="1"/>
                <c:pt idx="0">
                  <c:v>G. Locales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Sur!$C$59:$C$67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Sur!$E$59:$E$67</c:f>
              <c:numCache>
                <c:formatCode>#,##0.0</c:formatCode>
                <c:ptCount val="9"/>
                <c:pt idx="0">
                  <c:v>2008.16530545</c:v>
                </c:pt>
                <c:pt idx="1">
                  <c:v>2298.3758219000001</c:v>
                </c:pt>
                <c:pt idx="2">
                  <c:v>3309.89501496</c:v>
                </c:pt>
                <c:pt idx="3">
                  <c:v>3813.2143225500004</c:v>
                </c:pt>
                <c:pt idx="4">
                  <c:v>3228.92956658</c:v>
                </c:pt>
                <c:pt idx="5">
                  <c:v>3469.3638748099997</c:v>
                </c:pt>
                <c:pt idx="6">
                  <c:v>2750.7805629599998</c:v>
                </c:pt>
                <c:pt idx="7">
                  <c:v>2103.4869723799998</c:v>
                </c:pt>
                <c:pt idx="8">
                  <c:v>2158.3894203699992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6768"/>
        <c:axId val="88018304"/>
      </c:barChart>
      <c:catAx>
        <c:axId val="8801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8018304"/>
        <c:crosses val="autoZero"/>
        <c:auto val="1"/>
        <c:lblAlgn val="ctr"/>
        <c:lblOffset val="100"/>
        <c:noMultiLvlLbl val="0"/>
      </c:catAx>
      <c:valAx>
        <c:axId val="8801830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8801676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2.8193803912093793E-2"/>
          <c:y val="0.2128920138888889"/>
          <c:w val="0.16912711872088929"/>
          <c:h val="0.159481249999999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84604</xdr:colOff>
      <xdr:row>4</xdr:row>
      <xdr:rowOff>128868</xdr:rowOff>
    </xdr:from>
    <xdr:to>
      <xdr:col>14</xdr:col>
      <xdr:colOff>756957</xdr:colOff>
      <xdr:row>7</xdr:row>
      <xdr:rowOff>5603</xdr:rowOff>
    </xdr:to>
    <xdr:sp macro="" textlink="">
      <xdr:nvSpPr>
        <xdr:cNvPr id="10" name="9 Flecha derecha"/>
        <xdr:cNvSpPr/>
      </xdr:nvSpPr>
      <xdr:spPr>
        <a:xfrm>
          <a:off x="11019304" y="89086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702049</xdr:colOff>
      <xdr:row>5</xdr:row>
      <xdr:rowOff>182935</xdr:rowOff>
    </xdr:from>
    <xdr:to>
      <xdr:col>22</xdr:col>
      <xdr:colOff>769170</xdr:colOff>
      <xdr:row>21</xdr:row>
      <xdr:rowOff>43510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734787</xdr:colOff>
      <xdr:row>24</xdr:row>
      <xdr:rowOff>104774</xdr:rowOff>
    </xdr:from>
    <xdr:to>
      <xdr:col>22</xdr:col>
      <xdr:colOff>787180</xdr:colOff>
      <xdr:row>39</xdr:row>
      <xdr:rowOff>127274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774442</xdr:colOff>
      <xdr:row>42</xdr:row>
      <xdr:rowOff>7123</xdr:rowOff>
    </xdr:from>
    <xdr:to>
      <xdr:col>22</xdr:col>
      <xdr:colOff>818030</xdr:colOff>
      <xdr:row>57</xdr:row>
      <xdr:rowOff>29623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4648</xdr:colOff>
      <xdr:row>58</xdr:row>
      <xdr:rowOff>55274</xdr:rowOff>
    </xdr:from>
    <xdr:to>
      <xdr:col>22</xdr:col>
      <xdr:colOff>812461</xdr:colOff>
      <xdr:row>73</xdr:row>
      <xdr:rowOff>77774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489857</xdr:colOff>
      <xdr:row>75</xdr:row>
      <xdr:rowOff>16327</xdr:rowOff>
    </xdr:from>
    <xdr:to>
      <xdr:col>22</xdr:col>
      <xdr:colOff>408214</xdr:colOff>
      <xdr:row>95</xdr:row>
      <xdr:rowOff>163284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687161</xdr:colOff>
      <xdr:row>98</xdr:row>
      <xdr:rowOff>43542</xdr:rowOff>
    </xdr:from>
    <xdr:to>
      <xdr:col>22</xdr:col>
      <xdr:colOff>739554</xdr:colOff>
      <xdr:row>113</xdr:row>
      <xdr:rowOff>66042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0.00183</cdr:x>
      <cdr:y>0.92532</cdr:y>
    </cdr:from>
    <cdr:to>
      <cdr:x>1</cdr:x>
      <cdr:y>0.99247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926" y="2663359"/>
          <a:ext cx="5413607" cy="193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0.92478</cdr:y>
    </cdr:from>
    <cdr:to>
      <cdr:x>1</cdr:x>
      <cdr:y>0.99184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63371"/>
          <a:ext cx="5400000" cy="193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0.98712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5"/>
          <a:ext cx="5400000" cy="193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0.93294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86862"/>
          <a:ext cx="5400000" cy="193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0.95119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763824"/>
          <a:ext cx="4490357" cy="193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0.9251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64279"/>
          <a:ext cx="5400000" cy="215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8" customHeight="1" x14ac:dyDescent="0.3">
      <c r="B2" s="235" t="s">
        <v>101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2:18" ht="19.5" customHeight="1" x14ac:dyDescent="0.25">
      <c r="B3" s="236" t="s">
        <v>112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2:18" ht="15" customHeight="1" x14ac:dyDescent="0.25">
      <c r="B4" s="237" t="s">
        <v>102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</row>
    <row r="5" spans="2:18" ht="15" customHeight="1" x14ac:dyDescent="0.25">
      <c r="J5" s="4"/>
    </row>
    <row r="6" spans="2:18" ht="15" customHeight="1" x14ac:dyDescent="0.25">
      <c r="J6" s="4"/>
    </row>
    <row r="7" spans="2:18" ht="15" customHeight="1" x14ac:dyDescent="0.25"/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2:R2"/>
    <mergeCell ref="B3:R3"/>
    <mergeCell ref="B4:R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238" t="s">
        <v>0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</row>
    <row r="9" spans="2:15" x14ac:dyDescent="0.25"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</row>
    <row r="10" spans="2:15" x14ac:dyDescent="0.25"/>
    <row r="11" spans="2:15" x14ac:dyDescent="0.25">
      <c r="G11" s="5"/>
    </row>
    <row r="12" spans="2:15" x14ac:dyDescent="0.25">
      <c r="F12" s="5" t="s">
        <v>94</v>
      </c>
      <c r="G12" s="5"/>
      <c r="J12" s="2">
        <v>2</v>
      </c>
    </row>
    <row r="13" spans="2:15" x14ac:dyDescent="0.25">
      <c r="G13" s="5" t="s">
        <v>95</v>
      </c>
      <c r="J13" s="2">
        <v>3</v>
      </c>
    </row>
    <row r="14" spans="2:15" x14ac:dyDescent="0.25">
      <c r="G14" s="5" t="s">
        <v>96</v>
      </c>
      <c r="J14" s="2">
        <v>4</v>
      </c>
    </row>
    <row r="15" spans="2:15" x14ac:dyDescent="0.25">
      <c r="G15" s="5" t="s">
        <v>97</v>
      </c>
      <c r="J15" s="2">
        <v>5</v>
      </c>
    </row>
    <row r="16" spans="2:15" x14ac:dyDescent="0.25">
      <c r="G16" s="5" t="s">
        <v>98</v>
      </c>
      <c r="J16" s="2">
        <v>6</v>
      </c>
    </row>
    <row r="17" spans="7:10" x14ac:dyDescent="0.25">
      <c r="G17" s="216" t="s">
        <v>99</v>
      </c>
      <c r="J17" s="2">
        <v>7</v>
      </c>
    </row>
    <row r="18" spans="7:10" x14ac:dyDescent="0.25">
      <c r="G18" s="5" t="s">
        <v>100</v>
      </c>
      <c r="J18" s="2">
        <v>8</v>
      </c>
    </row>
    <row r="19" spans="7:10" x14ac:dyDescent="0.25">
      <c r="G19" s="5"/>
      <c r="J19" s="2"/>
    </row>
    <row r="20" spans="7:10" x14ac:dyDescent="0.25">
      <c r="G20" s="216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87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3" customWidth="1"/>
    <col min="17" max="22" width="11.42578125" style="3" customWidth="1"/>
    <col min="23" max="23" width="12.7109375" style="3" customWidth="1"/>
    <col min="24" max="16384" width="11.42578125" style="3" hidden="1"/>
  </cols>
  <sheetData>
    <row r="1" spans="2:23" x14ac:dyDescent="0.25">
      <c r="B1" s="279" t="s">
        <v>113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2:23" x14ac:dyDescent="0.25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2:23" x14ac:dyDescent="0.25">
      <c r="B3" s="7" t="str">
        <f>+B6</f>
        <v>1. Macro Región SUR: Presupuesto y ejecución de Canon y otros</v>
      </c>
      <c r="C3" s="20"/>
      <c r="D3" s="20"/>
      <c r="E3" s="20"/>
      <c r="F3" s="20"/>
      <c r="G3" s="20"/>
      <c r="H3" s="7"/>
      <c r="I3" s="20"/>
      <c r="J3" s="20"/>
      <c r="K3" s="20"/>
      <c r="L3" s="21"/>
      <c r="M3" s="8"/>
      <c r="N3" s="22"/>
      <c r="O3" s="22"/>
    </row>
    <row r="4" spans="2:23" x14ac:dyDescent="0.25">
      <c r="B4" s="7"/>
      <c r="C4" s="20"/>
      <c r="D4" s="20"/>
      <c r="E4" s="20"/>
      <c r="F4" s="20"/>
      <c r="G4" s="20"/>
      <c r="H4" s="7"/>
      <c r="I4" s="20"/>
      <c r="J4" s="20"/>
      <c r="K4" s="20"/>
      <c r="L4" s="21"/>
      <c r="M4" s="8"/>
      <c r="N4" s="22"/>
      <c r="O4" s="22"/>
    </row>
    <row r="5" spans="2:23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23" x14ac:dyDescent="0.25">
      <c r="B6" s="159" t="s">
        <v>104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  <c r="P6" s="9"/>
    </row>
    <row r="7" spans="2:23" ht="15" customHeight="1" x14ac:dyDescent="0.25">
      <c r="B7" s="205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6"/>
      <c r="P7" s="9"/>
    </row>
    <row r="8" spans="2:23" ht="15" customHeight="1" x14ac:dyDescent="0.25">
      <c r="B8" s="205"/>
      <c r="C8" s="204"/>
      <c r="D8" s="204"/>
      <c r="E8" s="204"/>
      <c r="F8" s="253" t="s">
        <v>105</v>
      </c>
      <c r="G8" s="253"/>
      <c r="H8" s="253"/>
      <c r="I8" s="253"/>
      <c r="J8" s="253"/>
      <c r="K8" s="253"/>
      <c r="L8" s="253"/>
      <c r="M8" s="204"/>
      <c r="N8" s="204"/>
      <c r="O8" s="206"/>
      <c r="P8" s="9"/>
    </row>
    <row r="9" spans="2:23" ht="15" customHeight="1" x14ac:dyDescent="0.25">
      <c r="B9" s="162"/>
      <c r="C9" s="9"/>
      <c r="D9" s="9"/>
      <c r="E9" s="9"/>
      <c r="F9" s="253"/>
      <c r="G9" s="253"/>
      <c r="H9" s="253"/>
      <c r="I9" s="253"/>
      <c r="J9" s="253"/>
      <c r="K9" s="253"/>
      <c r="L9" s="253"/>
      <c r="M9" s="9"/>
      <c r="N9" s="9"/>
      <c r="O9" s="163"/>
      <c r="P9" s="9"/>
    </row>
    <row r="10" spans="2:23" x14ac:dyDescent="0.25">
      <c r="B10" s="162"/>
      <c r="C10" s="9"/>
      <c r="D10" s="9"/>
      <c r="E10" s="9"/>
      <c r="F10" s="243" t="s">
        <v>66</v>
      </c>
      <c r="G10" s="244" t="s">
        <v>67</v>
      </c>
      <c r="H10" s="244"/>
      <c r="I10" s="244" t="s">
        <v>68</v>
      </c>
      <c r="J10" s="244"/>
      <c r="K10" s="244" t="s">
        <v>69</v>
      </c>
      <c r="L10" s="244"/>
      <c r="M10" s="9"/>
      <c r="N10" s="9"/>
      <c r="O10" s="163"/>
      <c r="P10" s="9"/>
    </row>
    <row r="11" spans="2:23" ht="15" customHeight="1" x14ac:dyDescent="0.25">
      <c r="B11" s="162"/>
      <c r="C11" s="9"/>
      <c r="D11" s="9"/>
      <c r="E11" s="9"/>
      <c r="F11" s="243"/>
      <c r="G11" s="171" t="s">
        <v>70</v>
      </c>
      <c r="H11" s="171" t="s">
        <v>71</v>
      </c>
      <c r="I11" s="171" t="s">
        <v>70</v>
      </c>
      <c r="J11" s="171" t="s">
        <v>71</v>
      </c>
      <c r="K11" s="171" t="s">
        <v>88</v>
      </c>
      <c r="L11" s="171" t="s">
        <v>71</v>
      </c>
      <c r="M11" s="9"/>
      <c r="N11" s="9"/>
      <c r="O11" s="163"/>
      <c r="P11" s="9"/>
      <c r="R11" s="29"/>
      <c r="S11" s="32"/>
      <c r="T11" s="33"/>
      <c r="U11" s="12"/>
      <c r="V11" s="12"/>
      <c r="W11" s="13"/>
    </row>
    <row r="12" spans="2:23" x14ac:dyDescent="0.25">
      <c r="B12" s="162"/>
      <c r="C12" s="9"/>
      <c r="D12" s="9"/>
      <c r="E12" s="9"/>
      <c r="F12" s="164" t="s">
        <v>95</v>
      </c>
      <c r="G12" s="172">
        <f>+Arequipa!E19</f>
        <v>127.086125</v>
      </c>
      <c r="H12" s="173">
        <f>+Arequipa!K19</f>
        <v>0.79586097223438046</v>
      </c>
      <c r="I12" s="172">
        <f>+Arequipa!F19</f>
        <v>743.78655600000002</v>
      </c>
      <c r="J12" s="173">
        <f>+Arequipa!L19</f>
        <v>0.59634033638005146</v>
      </c>
      <c r="K12" s="172">
        <f>+(I12+G12)</f>
        <v>870.87268100000006</v>
      </c>
      <c r="L12" s="173">
        <f>+Arequipa!M19</f>
        <v>0.62545630823387832</v>
      </c>
      <c r="M12" s="9"/>
      <c r="N12" s="9"/>
      <c r="O12" s="163"/>
      <c r="P12" s="9"/>
      <c r="R12" s="29"/>
      <c r="S12" s="34"/>
      <c r="T12" s="34"/>
      <c r="V12" s="30"/>
      <c r="W12" s="30"/>
    </row>
    <row r="13" spans="2:23" x14ac:dyDescent="0.25">
      <c r="B13" s="162"/>
      <c r="C13" s="9"/>
      <c r="D13" s="9"/>
      <c r="E13" s="9"/>
      <c r="F13" s="164" t="s">
        <v>96</v>
      </c>
      <c r="G13" s="172">
        <f>+Cusco!E19</f>
        <v>273.91176100000001</v>
      </c>
      <c r="H13" s="173">
        <f>+Cusco!K19</f>
        <v>0.8828505176891619</v>
      </c>
      <c r="I13" s="172">
        <f>+Cusco!F19</f>
        <v>1498.693581</v>
      </c>
      <c r="J13" s="173">
        <f>+Cusco!L19</f>
        <v>0.71836860559690341</v>
      </c>
      <c r="K13" s="172">
        <f>+(I13+G13)</f>
        <v>1772.6053420000001</v>
      </c>
      <c r="L13" s="173">
        <f>+Cusco!M19</f>
        <v>0.74378516568861819</v>
      </c>
      <c r="M13" s="9"/>
      <c r="N13" s="9"/>
      <c r="O13" s="163"/>
      <c r="P13" s="9"/>
      <c r="R13" s="29"/>
      <c r="S13" s="34"/>
      <c r="T13" s="34"/>
      <c r="U13" s="14"/>
      <c r="V13" s="30"/>
      <c r="W13" s="30"/>
    </row>
    <row r="14" spans="2:23" x14ac:dyDescent="0.25">
      <c r="B14" s="162"/>
      <c r="C14" s="9"/>
      <c r="D14" s="9"/>
      <c r="E14" s="9"/>
      <c r="F14" s="164" t="s">
        <v>97</v>
      </c>
      <c r="G14" s="172">
        <f>+'Madre de Dios'!E19</f>
        <v>13.545461</v>
      </c>
      <c r="H14" s="173">
        <f>+'Madre de Dios'!K19</f>
        <v>0.32944578261308344</v>
      </c>
      <c r="I14" s="172">
        <f>+'Madre de Dios'!F19</f>
        <v>20.516859</v>
      </c>
      <c r="J14" s="173">
        <f>+'Madre de Dios'!L19</f>
        <v>0.44722659545498655</v>
      </c>
      <c r="K14" s="172">
        <f>+(I14+G14)</f>
        <v>34.06232</v>
      </c>
      <c r="L14" s="173">
        <f>+'Madre de Dios'!M19</f>
        <v>0.40038905159719007</v>
      </c>
      <c r="M14" s="9"/>
      <c r="N14" s="9"/>
      <c r="O14" s="163"/>
      <c r="P14" s="9"/>
      <c r="R14" s="29"/>
      <c r="S14" s="34"/>
      <c r="T14" s="34"/>
      <c r="U14" s="14"/>
      <c r="V14" s="30"/>
      <c r="W14" s="30"/>
    </row>
    <row r="15" spans="2:23" ht="14.25" customHeight="1" x14ac:dyDescent="0.25">
      <c r="B15" s="162"/>
      <c r="C15" s="9"/>
      <c r="D15" s="9"/>
      <c r="E15" s="9"/>
      <c r="F15" s="164" t="s">
        <v>98</v>
      </c>
      <c r="G15" s="172">
        <f>+Moquegua!E19</f>
        <v>54.607914999999998</v>
      </c>
      <c r="H15" s="173">
        <f>+Moquegua!K19</f>
        <v>0.7413752566821129</v>
      </c>
      <c r="I15" s="172">
        <f>+Moquegua!F19</f>
        <v>202.22738799999999</v>
      </c>
      <c r="J15" s="173">
        <f>+Moquegua!L19</f>
        <v>0.75992617775392524</v>
      </c>
      <c r="K15" s="172">
        <f>+(I15+G15)</f>
        <v>256.83530300000001</v>
      </c>
      <c r="L15" s="173">
        <f>+Moquegua!M19</f>
        <v>0.75598191032172868</v>
      </c>
      <c r="M15" s="9"/>
      <c r="N15" s="9"/>
      <c r="O15" s="163"/>
      <c r="P15" s="9"/>
      <c r="R15" s="29"/>
      <c r="S15" s="34"/>
      <c r="T15" s="34"/>
      <c r="U15" s="14"/>
      <c r="V15" s="30"/>
      <c r="W15" s="30"/>
    </row>
    <row r="16" spans="2:23" ht="14.25" customHeight="1" x14ac:dyDescent="0.25">
      <c r="B16" s="162"/>
      <c r="C16" s="9"/>
      <c r="D16" s="9"/>
      <c r="E16" s="9"/>
      <c r="F16" s="164" t="s">
        <v>99</v>
      </c>
      <c r="G16" s="172">
        <f>+Puno!E19</f>
        <v>71.808305000000004</v>
      </c>
      <c r="H16" s="173">
        <f>+Puno!K19</f>
        <v>0.46175068468751623</v>
      </c>
      <c r="I16" s="172">
        <f>+Puno!F19</f>
        <v>297.32243</v>
      </c>
      <c r="J16" s="173">
        <f>+Puno!L19</f>
        <v>0.63188825343584065</v>
      </c>
      <c r="K16" s="172">
        <f t="shared" ref="K16:K17" si="0">+(I16+G16)</f>
        <v>369.13073500000002</v>
      </c>
      <c r="L16" s="173">
        <f>+Puno!M19</f>
        <v>0.59879079156061055</v>
      </c>
      <c r="M16" s="9"/>
      <c r="N16" s="9"/>
      <c r="O16" s="163"/>
      <c r="P16" s="9"/>
      <c r="R16" s="29"/>
      <c r="S16" s="34"/>
      <c r="T16" s="34"/>
      <c r="U16" s="14"/>
      <c r="V16" s="30"/>
      <c r="W16" s="30"/>
    </row>
    <row r="17" spans="2:23" ht="14.25" customHeight="1" x14ac:dyDescent="0.25">
      <c r="B17" s="162"/>
      <c r="C17" s="9"/>
      <c r="D17" s="9"/>
      <c r="E17" s="9"/>
      <c r="F17" s="164" t="s">
        <v>100</v>
      </c>
      <c r="G17" s="172">
        <f>+Tacna!E19</f>
        <v>55.254227999999998</v>
      </c>
      <c r="H17" s="173">
        <f>+Tacna!K19</f>
        <v>0.75005851135952895</v>
      </c>
      <c r="I17" s="172">
        <f>+Tacna!F19</f>
        <v>179.76698200000001</v>
      </c>
      <c r="J17" s="173">
        <f>+Tacna!L19</f>
        <v>0.80740385350631294</v>
      </c>
      <c r="K17" s="172">
        <f t="shared" si="0"/>
        <v>235.02121</v>
      </c>
      <c r="L17" s="173">
        <f>+Tacna!M19</f>
        <v>0.79392178263400148</v>
      </c>
      <c r="M17" s="9"/>
      <c r="N17" s="9"/>
      <c r="O17" s="163"/>
      <c r="P17" s="9"/>
      <c r="R17" s="29"/>
      <c r="S17" s="34"/>
      <c r="T17" s="34"/>
      <c r="U17" s="14"/>
      <c r="V17" s="30"/>
      <c r="W17" s="30"/>
    </row>
    <row r="18" spans="2:23" x14ac:dyDescent="0.25">
      <c r="B18" s="162"/>
      <c r="C18" s="9"/>
      <c r="D18" s="9"/>
      <c r="E18" s="9"/>
      <c r="F18" s="174" t="s">
        <v>106</v>
      </c>
      <c r="G18" s="175">
        <f>SUM(G12:G17)</f>
        <v>596.213795</v>
      </c>
      <c r="H18" s="176">
        <f>+(H12*G12+H13*G13+H14*G14+H15*G15+G16*H16+G17*H17)/G18</f>
        <v>0.77575346440952442</v>
      </c>
      <c r="I18" s="175">
        <f>SUM(I12:I17)</f>
        <v>2942.3137959999999</v>
      </c>
      <c r="J18" s="176">
        <f>+(J12*I12+J13*I13+J14*I14+J15*I15+I16*J16+I17*J17)/I18</f>
        <v>0.68518763081651946</v>
      </c>
      <c r="K18" s="177">
        <f>SUM(K12:K17)</f>
        <v>3538.527591</v>
      </c>
      <c r="L18" s="176">
        <f>+(L12*K12+L13*K13+L14*K14+L15*K15+K16*L16+K17*L17)/K18</f>
        <v>0.700447254475004</v>
      </c>
      <c r="M18" s="9"/>
      <c r="N18" s="9"/>
      <c r="O18" s="163"/>
      <c r="P18" s="9"/>
      <c r="R18" s="29"/>
      <c r="S18" s="34"/>
      <c r="T18" s="34"/>
      <c r="U18" s="14"/>
      <c r="V18" s="30"/>
      <c r="W18" s="30"/>
    </row>
    <row r="19" spans="2:23" ht="15" customHeight="1" x14ac:dyDescent="0.25">
      <c r="B19" s="162"/>
      <c r="C19" s="9"/>
      <c r="D19" s="9"/>
      <c r="E19" s="9"/>
      <c r="F19" s="242" t="s">
        <v>92</v>
      </c>
      <c r="G19" s="242"/>
      <c r="H19" s="242"/>
      <c r="I19" s="242"/>
      <c r="J19" s="242"/>
      <c r="K19" s="242"/>
      <c r="L19" s="242"/>
      <c r="M19" s="9"/>
      <c r="N19" s="9"/>
      <c r="O19" s="163"/>
      <c r="P19" s="9"/>
      <c r="R19" s="29"/>
      <c r="S19" s="34"/>
      <c r="T19" s="34"/>
      <c r="U19" s="14"/>
      <c r="V19" s="30"/>
      <c r="W19" s="30"/>
    </row>
    <row r="20" spans="2:23" x14ac:dyDescent="0.25">
      <c r="B20" s="162"/>
      <c r="C20" s="9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63"/>
      <c r="P20" s="9"/>
      <c r="R20" s="29"/>
      <c r="S20" s="34"/>
      <c r="T20" s="34"/>
      <c r="U20" s="16"/>
      <c r="V20" s="30"/>
      <c r="W20" s="30"/>
    </row>
    <row r="21" spans="2:23" x14ac:dyDescent="0.25">
      <c r="B21" s="162"/>
      <c r="C21" s="37"/>
      <c r="D21" s="245" t="s">
        <v>2</v>
      </c>
      <c r="E21" s="245"/>
      <c r="F21" s="246" t="s">
        <v>72</v>
      </c>
      <c r="G21" s="246"/>
      <c r="H21" s="246"/>
      <c r="I21" s="246" t="s">
        <v>73</v>
      </c>
      <c r="J21" s="246"/>
      <c r="K21" s="246"/>
      <c r="L21" s="245" t="s">
        <v>89</v>
      </c>
      <c r="M21" s="245" t="s">
        <v>90</v>
      </c>
      <c r="N21" s="259" t="s">
        <v>10</v>
      </c>
      <c r="O21" s="163"/>
      <c r="P21" s="9"/>
      <c r="R21" s="29"/>
      <c r="S21" s="34"/>
      <c r="T21" s="34"/>
      <c r="U21" s="16"/>
      <c r="V21" s="30"/>
      <c r="W21" s="30"/>
    </row>
    <row r="22" spans="2:23" x14ac:dyDescent="0.25">
      <c r="B22" s="162"/>
      <c r="C22" s="37"/>
      <c r="D22" s="245"/>
      <c r="E22" s="245"/>
      <c r="F22" s="18" t="s">
        <v>11</v>
      </c>
      <c r="G22" s="18" t="s">
        <v>12</v>
      </c>
      <c r="H22" s="18" t="s">
        <v>3</v>
      </c>
      <c r="I22" s="18" t="s">
        <v>11</v>
      </c>
      <c r="J22" s="18" t="s">
        <v>12</v>
      </c>
      <c r="K22" s="18" t="s">
        <v>3</v>
      </c>
      <c r="L22" s="245"/>
      <c r="M22" s="245"/>
      <c r="N22" s="259"/>
      <c r="O22" s="163"/>
      <c r="P22" s="9"/>
      <c r="R22" s="29"/>
      <c r="S22" s="34"/>
      <c r="T22" s="34"/>
      <c r="U22" s="16"/>
      <c r="V22" s="30"/>
      <c r="W22" s="30"/>
    </row>
    <row r="23" spans="2:23" ht="15" customHeight="1" x14ac:dyDescent="0.25">
      <c r="B23" s="162"/>
      <c r="C23" s="37"/>
      <c r="D23" s="247">
        <v>2010</v>
      </c>
      <c r="E23" s="247"/>
      <c r="F23" s="172">
        <f>+(Arequipa!E12+Cusco!E12+'Madre de Dios'!E12+Moquegua!E12+Puno!E12+Tacna!E12)</f>
        <v>1394.378508</v>
      </c>
      <c r="G23" s="172">
        <f>+(Arequipa!F12+Cusco!F12+'Madre de Dios'!F12+Moquegua!F12+Puno!F12+Tacna!F12)</f>
        <v>4010.4862519999997</v>
      </c>
      <c r="H23" s="178">
        <f t="shared" ref="H23:H31" si="1">+G23+F23</f>
        <v>5404.8647599999995</v>
      </c>
      <c r="I23" s="172">
        <f>+(Arequipa!H12+Cusco!H12+'Madre de Dios'!H12+Moquegua!H12+Puno!H12+Tacna!H12)</f>
        <v>885.90227200000004</v>
      </c>
      <c r="J23" s="172">
        <f>+(Arequipa!I12+Cusco!I12+'Madre de Dios'!I12+Moquegua!I12+Puno!I12+Tacna!I12)</f>
        <v>2820.8299200000001</v>
      </c>
      <c r="K23" s="178">
        <f t="shared" ref="K23:K31" si="2">+J23+I23</f>
        <v>3706.7321920000004</v>
      </c>
      <c r="L23" s="179">
        <f t="shared" ref="L23:L31" si="3">+I23/F23</f>
        <v>0.63533844427269393</v>
      </c>
      <c r="M23" s="179">
        <f t="shared" ref="M23:N32" si="4">+J23/G23</f>
        <v>0.70336356809433598</v>
      </c>
      <c r="N23" s="180">
        <f t="shared" si="4"/>
        <v>0.68581405022981567</v>
      </c>
      <c r="O23" s="163"/>
      <c r="P23" s="9"/>
      <c r="R23" s="29"/>
      <c r="S23" s="34"/>
      <c r="T23" s="34"/>
      <c r="U23" s="16"/>
      <c r="V23" s="30"/>
      <c r="W23" s="30"/>
    </row>
    <row r="24" spans="2:23" ht="15" customHeight="1" x14ac:dyDescent="0.25">
      <c r="B24" s="162"/>
      <c r="C24" s="37"/>
      <c r="D24" s="247">
        <v>2011</v>
      </c>
      <c r="E24" s="247"/>
      <c r="F24" s="172">
        <f>+(Arequipa!E13+Cusco!E13+'Madre de Dios'!E13+Moquegua!E13+Puno!E13+Tacna!E13)</f>
        <v>1331.0107640000001</v>
      </c>
      <c r="G24" s="172">
        <f>+(Arequipa!F13+Cusco!F13+'Madre de Dios'!F13+Moquegua!F13+Puno!F13+Tacna!F13)</f>
        <v>4462.0113200000005</v>
      </c>
      <c r="H24" s="178">
        <f t="shared" si="1"/>
        <v>5793.0220840000002</v>
      </c>
      <c r="I24" s="172">
        <f>+(Arequipa!H13+Cusco!H13+'Madre de Dios'!H13+Moquegua!H13+Puno!H13+Tacna!H13)</f>
        <v>865.92725099999996</v>
      </c>
      <c r="J24" s="172">
        <f>+(Arequipa!I13+Cusco!I13+'Madre de Dios'!I13+Moquegua!I13+Puno!I13+Tacna!I13)</f>
        <v>2533.3898150000005</v>
      </c>
      <c r="K24" s="178">
        <f t="shared" si="2"/>
        <v>3399.3170660000005</v>
      </c>
      <c r="L24" s="179">
        <f t="shared" si="3"/>
        <v>0.6505786988511536</v>
      </c>
      <c r="M24" s="179">
        <f t="shared" si="4"/>
        <v>0.56776857639168876</v>
      </c>
      <c r="N24" s="180">
        <f t="shared" si="4"/>
        <v>0.58679511603947143</v>
      </c>
      <c r="O24" s="163"/>
      <c r="P24" s="9"/>
      <c r="R24" s="29"/>
      <c r="S24" s="34"/>
      <c r="T24" s="34"/>
      <c r="U24" s="16"/>
      <c r="V24" s="30"/>
      <c r="W24" s="30"/>
    </row>
    <row r="25" spans="2:23" x14ac:dyDescent="0.25">
      <c r="B25" s="162"/>
      <c r="C25" s="37"/>
      <c r="D25" s="247">
        <v>2012</v>
      </c>
      <c r="E25" s="247"/>
      <c r="F25" s="172">
        <f>+(Arequipa!E14+Cusco!E14+'Madre de Dios'!E14+Moquegua!E14+Puno!E14+Tacna!E14)</f>
        <v>1635.6376480000001</v>
      </c>
      <c r="G25" s="172">
        <f>+(Arequipa!F14+Cusco!F14+'Madre de Dios'!F14+Moquegua!F14+Puno!F14+Tacna!F14)</f>
        <v>6123.9173310000006</v>
      </c>
      <c r="H25" s="178">
        <f t="shared" si="1"/>
        <v>7759.5549790000005</v>
      </c>
      <c r="I25" s="172">
        <f>+(Arequipa!H14+Cusco!H14+'Madre de Dios'!H14+Moquegua!H14+Puno!H14+Tacna!H14)</f>
        <v>1271.4546939999998</v>
      </c>
      <c r="J25" s="172">
        <f>+(Arequipa!I14+Cusco!I14+'Madre de Dios'!I14+Moquegua!I14+Puno!I14+Tacna!I14)</f>
        <v>3864.1357279999997</v>
      </c>
      <c r="K25" s="178">
        <f t="shared" si="2"/>
        <v>5135.5904219999993</v>
      </c>
      <c r="L25" s="179">
        <f t="shared" si="3"/>
        <v>0.77734496730048352</v>
      </c>
      <c r="M25" s="179">
        <f t="shared" si="4"/>
        <v>0.6309908379133865</v>
      </c>
      <c r="N25" s="180">
        <f t="shared" si="4"/>
        <v>0.66184084472610305</v>
      </c>
      <c r="O25" s="163"/>
      <c r="P25" s="9"/>
      <c r="R25" s="29"/>
      <c r="S25" s="34"/>
      <c r="T25" s="34"/>
      <c r="U25" s="16"/>
      <c r="V25" s="30"/>
      <c r="W25" s="30"/>
    </row>
    <row r="26" spans="2:23" ht="15" customHeight="1" x14ac:dyDescent="0.25">
      <c r="B26" s="162"/>
      <c r="C26" s="37"/>
      <c r="D26" s="247">
        <v>2013</v>
      </c>
      <c r="E26" s="247"/>
      <c r="F26" s="172">
        <f>+(Arequipa!E15+Cusco!E15+'Madre de Dios'!E15+Moquegua!E15+Puno!E15+Tacna!E15)</f>
        <v>1426.0199789999997</v>
      </c>
      <c r="G26" s="172">
        <f>+(Arequipa!F15+Cusco!F15+'Madre de Dios'!F15+Moquegua!F15+Puno!F15+Tacna!F15)</f>
        <v>6197.7456350000002</v>
      </c>
      <c r="H26" s="178">
        <f t="shared" si="1"/>
        <v>7623.7656139999999</v>
      </c>
      <c r="I26" s="172">
        <f>+(Arequipa!H15+Cusco!H15+'Madre de Dios'!H15+Moquegua!H15+Puno!H15+Tacna!H15)</f>
        <v>1139.4458049999998</v>
      </c>
      <c r="J26" s="172">
        <f>+(Arequipa!I15+Cusco!I15+'Madre de Dios'!I15+Moquegua!I15+Puno!I15+Tacna!I15)</f>
        <v>4234.7829700000002</v>
      </c>
      <c r="K26" s="178">
        <f t="shared" si="2"/>
        <v>5374.2287749999996</v>
      </c>
      <c r="L26" s="179">
        <f t="shared" si="3"/>
        <v>0.79903915918417867</v>
      </c>
      <c r="M26" s="179">
        <f t="shared" si="4"/>
        <v>0.68327795611444131</v>
      </c>
      <c r="N26" s="180">
        <f t="shared" si="4"/>
        <v>0.70493100747102788</v>
      </c>
      <c r="O26" s="163"/>
      <c r="P26" s="9"/>
      <c r="R26" s="29"/>
      <c r="S26" s="34"/>
      <c r="T26" s="34"/>
      <c r="U26" s="16"/>
      <c r="V26" s="30"/>
      <c r="W26" s="31"/>
    </row>
    <row r="27" spans="2:23" ht="15" customHeight="1" x14ac:dyDescent="0.25">
      <c r="B27" s="162"/>
      <c r="C27" s="37"/>
      <c r="D27" s="247">
        <v>2014</v>
      </c>
      <c r="E27" s="247"/>
      <c r="F27" s="172">
        <f>+(Arequipa!E16+Cusco!E16+'Madre de Dios'!E16+Moquegua!E16+Puno!E16+Tacna!E16)</f>
        <v>819.49043300000005</v>
      </c>
      <c r="G27" s="172">
        <f>+(Arequipa!F16+Cusco!F16+'Madre de Dios'!F16+Moquegua!F16+Puno!F16+Tacna!F16)</f>
        <v>4671.764236</v>
      </c>
      <c r="H27" s="178">
        <f t="shared" si="1"/>
        <v>5491.2546689999999</v>
      </c>
      <c r="I27" s="172">
        <f>+(Arequipa!H16+Cusco!H16+'Madre de Dios'!H16+Moquegua!H16+Puno!H16+Tacna!H16)</f>
        <v>694.99248499999999</v>
      </c>
      <c r="J27" s="172">
        <f>+(Arequipa!I16+Cusco!I16+'Madre de Dios'!I16+Moquegua!I16+Puno!I16+Tacna!I16)</f>
        <v>3774.9495120000001</v>
      </c>
      <c r="K27" s="178">
        <f t="shared" si="2"/>
        <v>4469.9419969999999</v>
      </c>
      <c r="L27" s="179">
        <f t="shared" si="3"/>
        <v>0.84807882680919588</v>
      </c>
      <c r="M27" s="179">
        <f t="shared" si="4"/>
        <v>0.80803510650446275</v>
      </c>
      <c r="N27" s="180">
        <f t="shared" si="4"/>
        <v>0.81401105329067014</v>
      </c>
      <c r="O27" s="163"/>
      <c r="P27" s="9"/>
      <c r="S27" s="15"/>
      <c r="T27" s="16"/>
    </row>
    <row r="28" spans="2:23" x14ac:dyDescent="0.25">
      <c r="B28" s="162"/>
      <c r="C28" s="37"/>
      <c r="D28" s="247">
        <v>2015</v>
      </c>
      <c r="E28" s="247"/>
      <c r="F28" s="172">
        <f>+(Arequipa!E17+Cusco!E17+'Madre de Dios'!E17+Moquegua!E17+Puno!E17+Tacna!E17)</f>
        <v>795.88688300000001</v>
      </c>
      <c r="G28" s="172">
        <f>+(Arequipa!F17+Cusco!F17+'Madre de Dios'!F17+Moquegua!F17+Puno!F17+Tacna!F17)</f>
        <v>3561.8857110000004</v>
      </c>
      <c r="H28" s="178">
        <f t="shared" si="1"/>
        <v>4357.772594</v>
      </c>
      <c r="I28" s="172">
        <f>+(Arequipa!H17+Cusco!H17+'Madre de Dios'!H17+Moquegua!H17+Puno!H17+Tacna!H17)</f>
        <v>595.21890000000008</v>
      </c>
      <c r="J28" s="172">
        <f>+(Arequipa!I17+Cusco!I17+'Madre de Dios'!I17+Moquegua!I17+Puno!I17+Tacna!I17)</f>
        <v>2604.8029329999999</v>
      </c>
      <c r="K28" s="178">
        <f t="shared" si="2"/>
        <v>3200.0218329999998</v>
      </c>
      <c r="L28" s="179">
        <f t="shared" si="3"/>
        <v>0.74786871440372771</v>
      </c>
      <c r="M28" s="179">
        <f t="shared" si="4"/>
        <v>0.73129885244653203</v>
      </c>
      <c r="N28" s="180">
        <f t="shared" si="4"/>
        <v>0.73432510852125477</v>
      </c>
      <c r="O28" s="163"/>
      <c r="P28" s="9"/>
    </row>
    <row r="29" spans="2:23" x14ac:dyDescent="0.25">
      <c r="B29" s="162"/>
      <c r="C29" s="37"/>
      <c r="D29" s="247">
        <v>2016</v>
      </c>
      <c r="E29" s="247"/>
      <c r="F29" s="172">
        <f>+(Arequipa!E18+Cusco!E18+'Madre de Dios'!E18+Moquegua!E18+Puno!E18+Tacna!E18)</f>
        <v>718.44625700000006</v>
      </c>
      <c r="G29" s="172">
        <f>+(Arequipa!F18+Cusco!F18+'Madre de Dios'!F18+Moquegua!F18+Puno!F18+Tacna!F18)</f>
        <v>3098.1669410000004</v>
      </c>
      <c r="H29" s="178">
        <f t="shared" si="1"/>
        <v>3816.6131980000005</v>
      </c>
      <c r="I29" s="172">
        <f>+(Arequipa!H18+Cusco!H18+'Madre de Dios'!H18+Moquegua!H18+Puno!H18+Tacna!H18)</f>
        <v>578.48236200000008</v>
      </c>
      <c r="J29" s="172">
        <f>+(Arequipa!I18+Cusco!I18+'Madre de Dios'!I18+Moquegua!I18+Puno!I18+Tacna!I18)</f>
        <v>2393.4878870000002</v>
      </c>
      <c r="K29" s="178">
        <f t="shared" si="2"/>
        <v>2971.9702490000004</v>
      </c>
      <c r="L29" s="179">
        <f t="shared" si="3"/>
        <v>0.80518529585714027</v>
      </c>
      <c r="M29" s="179">
        <f t="shared" si="4"/>
        <v>0.77254968262860946</v>
      </c>
      <c r="N29" s="180">
        <f t="shared" si="4"/>
        <v>0.77869307022188838</v>
      </c>
      <c r="O29" s="163"/>
      <c r="P29" s="9"/>
      <c r="Q29" s="29"/>
      <c r="R29" s="35"/>
    </row>
    <row r="30" spans="2:23" x14ac:dyDescent="0.25">
      <c r="B30" s="162"/>
      <c r="C30" s="37"/>
      <c r="D30" s="247">
        <v>2017</v>
      </c>
      <c r="E30" s="247"/>
      <c r="F30" s="172">
        <f>+(Arequipa!E19+Cusco!E19+'Madre de Dios'!E19+Moquegua!E19+Puno!E19+Tacna!E19)</f>
        <v>596.213795</v>
      </c>
      <c r="G30" s="172">
        <f>+(Arequipa!F19+Cusco!F19+'Madre de Dios'!F19+Moquegua!F19+Puno!F19+Tacna!F19)</f>
        <v>2942.3137959999999</v>
      </c>
      <c r="H30" s="178">
        <f t="shared" si="1"/>
        <v>3538.527591</v>
      </c>
      <c r="I30" s="172">
        <f>+(Arequipa!H19+Cusco!H19+'Madre de Dios'!H19+Moquegua!H19+Puno!H19+Tacna!H19)</f>
        <v>462.51491699999997</v>
      </c>
      <c r="J30" s="172">
        <f>+(Arequipa!I19+Cusco!I19+'Madre de Dios'!I19+Moquegua!I19+Puno!I19+Tacna!I19)</f>
        <v>2016.0370189999999</v>
      </c>
      <c r="K30" s="178">
        <f t="shared" si="2"/>
        <v>2478.5519359999998</v>
      </c>
      <c r="L30" s="179">
        <f t="shared" ref="L30" si="5">+I30/F30</f>
        <v>0.77575346440952442</v>
      </c>
      <c r="M30" s="179">
        <f t="shared" ref="M30" si="6">+J30/G30</f>
        <v>0.68518763081651946</v>
      </c>
      <c r="N30" s="180">
        <f t="shared" ref="N30" si="7">+K30/H30</f>
        <v>0.700447254475004</v>
      </c>
      <c r="O30" s="215"/>
      <c r="P30" s="215"/>
      <c r="Q30" s="29"/>
      <c r="R30" s="35"/>
    </row>
    <row r="31" spans="2:23" x14ac:dyDescent="0.25">
      <c r="B31" s="162"/>
      <c r="C31" s="37"/>
      <c r="D31" s="252" t="s">
        <v>54</v>
      </c>
      <c r="E31" s="252"/>
      <c r="F31" s="207">
        <f>+(Arequipa!E20+Cusco!E20+'Madre de Dios'!E20+Moquegua!E20+Puno!E20+Tacna!E20)</f>
        <v>640.70071800000005</v>
      </c>
      <c r="G31" s="207">
        <f>+(Arequipa!F20+Cusco!F20+'Madre de Dios'!F20+Moquegua!F20+Puno!F20+Tacna!F20)</f>
        <v>2732.4724820000001</v>
      </c>
      <c r="H31" s="208">
        <f t="shared" si="1"/>
        <v>3373.1732000000002</v>
      </c>
      <c r="I31" s="207">
        <f>+(Arequipa!H20+Cusco!H20+'Madre de Dios'!H20+Moquegua!H20+Puno!H20+Tacna!H20)</f>
        <v>136.065594</v>
      </c>
      <c r="J31" s="207">
        <f>+(Arequipa!I20+Cusco!I20+'Madre de Dios'!I20+Moquegua!I20+Puno!I20+Tacna!I20)</f>
        <v>630.23092900000006</v>
      </c>
      <c r="K31" s="208">
        <f t="shared" si="2"/>
        <v>766.29652300000009</v>
      </c>
      <c r="L31" s="209">
        <f t="shared" si="3"/>
        <v>0.21236997271478006</v>
      </c>
      <c r="M31" s="209">
        <f t="shared" si="4"/>
        <v>0.23064493170621436</v>
      </c>
      <c r="N31" s="210">
        <f t="shared" si="4"/>
        <v>0.22717378490971055</v>
      </c>
      <c r="O31" s="215"/>
      <c r="P31" s="9"/>
      <c r="Q31" s="29"/>
      <c r="R31" s="35"/>
    </row>
    <row r="32" spans="2:23" x14ac:dyDescent="0.25">
      <c r="B32" s="162"/>
      <c r="C32" s="37"/>
      <c r="D32" s="257" t="s">
        <v>3</v>
      </c>
      <c r="E32" s="257"/>
      <c r="F32" s="181">
        <f t="shared" ref="F32:K32" si="8">SUM(F23:F31)</f>
        <v>9357.7849850000002</v>
      </c>
      <c r="G32" s="181">
        <f t="shared" si="8"/>
        <v>37800.763703999997</v>
      </c>
      <c r="H32" s="182">
        <f t="shared" si="8"/>
        <v>47158.548688999996</v>
      </c>
      <c r="I32" s="181">
        <f t="shared" si="8"/>
        <v>6630.0042799999992</v>
      </c>
      <c r="J32" s="181">
        <f t="shared" si="8"/>
        <v>24872.646712999998</v>
      </c>
      <c r="K32" s="182">
        <f t="shared" si="8"/>
        <v>31502.650992999999</v>
      </c>
      <c r="L32" s="183">
        <f>+I32/F32</f>
        <v>0.70850145527253738</v>
      </c>
      <c r="M32" s="183">
        <f t="shared" si="4"/>
        <v>0.6579932328289978</v>
      </c>
      <c r="N32" s="184">
        <f>+K32/H32</f>
        <v>0.6680157016865147</v>
      </c>
      <c r="O32" s="163"/>
      <c r="P32" s="9"/>
      <c r="Q32" s="29"/>
      <c r="R32" s="35"/>
    </row>
    <row r="33" spans="2:18" x14ac:dyDescent="0.25">
      <c r="B33" s="162"/>
      <c r="C33" s="37"/>
      <c r="D33" s="258" t="s">
        <v>109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163"/>
      <c r="P33" s="9"/>
      <c r="Q33" s="29"/>
      <c r="R33" s="35"/>
    </row>
    <row r="34" spans="2:18" x14ac:dyDescent="0.25">
      <c r="B34" s="162"/>
      <c r="C34" s="37"/>
      <c r="D34" s="247" t="s">
        <v>93</v>
      </c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163"/>
      <c r="P34" s="9"/>
      <c r="Q34" s="29"/>
      <c r="R34" s="35"/>
    </row>
    <row r="35" spans="2:18" x14ac:dyDescent="0.25">
      <c r="B35" s="16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63"/>
      <c r="P35" s="9"/>
      <c r="Q35" s="29"/>
      <c r="R35" s="35"/>
    </row>
    <row r="36" spans="2:18" x14ac:dyDescent="0.25">
      <c r="B36" s="162"/>
      <c r="C36" s="248" t="s">
        <v>84</v>
      </c>
      <c r="D36" s="248"/>
      <c r="E36" s="248"/>
      <c r="F36" s="248"/>
      <c r="G36" s="248"/>
      <c r="H36" s="164"/>
      <c r="I36" s="248" t="s">
        <v>74</v>
      </c>
      <c r="J36" s="248"/>
      <c r="K36" s="248"/>
      <c r="L36" s="248"/>
      <c r="M36" s="248"/>
      <c r="N36" s="248"/>
      <c r="O36" s="254"/>
      <c r="P36" s="37"/>
      <c r="Q36" s="29"/>
      <c r="R36" s="35"/>
    </row>
    <row r="37" spans="2:18" x14ac:dyDescent="0.25">
      <c r="B37" s="162"/>
      <c r="C37" s="248" t="s">
        <v>75</v>
      </c>
      <c r="D37" s="248"/>
      <c r="E37" s="248"/>
      <c r="F37" s="248"/>
      <c r="G37" s="248"/>
      <c r="H37" s="164"/>
      <c r="I37" s="248" t="s">
        <v>76</v>
      </c>
      <c r="J37" s="248"/>
      <c r="K37" s="248"/>
      <c r="L37" s="248"/>
      <c r="M37" s="248"/>
      <c r="N37" s="248"/>
      <c r="O37" s="254"/>
      <c r="P37" s="37"/>
      <c r="Q37" s="29"/>
      <c r="R37" s="35"/>
    </row>
    <row r="38" spans="2:18" x14ac:dyDescent="0.25">
      <c r="B38" s="162"/>
      <c r="C38" s="243" t="s">
        <v>66</v>
      </c>
      <c r="D38" s="244" t="s">
        <v>67</v>
      </c>
      <c r="E38" s="244"/>
      <c r="F38" s="244" t="s">
        <v>68</v>
      </c>
      <c r="G38" s="244"/>
      <c r="H38" s="164"/>
      <c r="I38" s="243" t="s">
        <v>2</v>
      </c>
      <c r="J38" s="244" t="s">
        <v>13</v>
      </c>
      <c r="K38" s="244"/>
      <c r="L38" s="244"/>
      <c r="M38" s="255" t="s">
        <v>77</v>
      </c>
      <c r="N38" s="255"/>
      <c r="O38" s="256"/>
      <c r="P38" s="37"/>
      <c r="Q38" s="29"/>
      <c r="R38" s="35"/>
    </row>
    <row r="39" spans="2:18" x14ac:dyDescent="0.25">
      <c r="B39" s="162"/>
      <c r="C39" s="243"/>
      <c r="D39" s="171" t="s">
        <v>78</v>
      </c>
      <c r="E39" s="171" t="s">
        <v>77</v>
      </c>
      <c r="F39" s="171" t="s">
        <v>78</v>
      </c>
      <c r="G39" s="171" t="s">
        <v>77</v>
      </c>
      <c r="H39" s="164"/>
      <c r="I39" s="243"/>
      <c r="J39" s="171" t="s">
        <v>11</v>
      </c>
      <c r="K39" s="171" t="s">
        <v>12</v>
      </c>
      <c r="L39" s="171" t="s">
        <v>3</v>
      </c>
      <c r="M39" s="171" t="s">
        <v>11</v>
      </c>
      <c r="N39" s="171" t="s">
        <v>12</v>
      </c>
      <c r="O39" s="199" t="s">
        <v>3</v>
      </c>
      <c r="P39" s="37"/>
      <c r="Q39" s="29"/>
      <c r="R39" s="35"/>
    </row>
    <row r="40" spans="2:18" x14ac:dyDescent="0.25">
      <c r="B40" s="162"/>
      <c r="C40" s="164" t="s">
        <v>95</v>
      </c>
      <c r="D40" s="172">
        <f>+Arequipa!F38</f>
        <v>1937.0847409999999</v>
      </c>
      <c r="E40" s="179">
        <f>+Arequipa!I38</f>
        <v>5.2213971262705848E-2</v>
      </c>
      <c r="F40" s="172">
        <f>+Arequipa!G38</f>
        <v>1225.0752540000001</v>
      </c>
      <c r="G40" s="179">
        <f>+Arequipa!J38</f>
        <v>0.3620593294589558</v>
      </c>
      <c r="H40" s="164"/>
      <c r="I40" s="169">
        <v>2010</v>
      </c>
      <c r="J40" s="172">
        <f>+(Arequipa!F31+Cusco!F31+'Madre de Dios'!F31+Moquegua!F31+Puno!F31+Tacna!F31)</f>
        <v>3670.4648440000001</v>
      </c>
      <c r="K40" s="172">
        <f>+(Arequipa!G31+Cusco!G31+'Madre de Dios'!G31+Moquegua!G31+Puno!G31+Tacna!G31)</f>
        <v>4418.6615869999996</v>
      </c>
      <c r="L40" s="212">
        <f t="shared" ref="L40:L47" si="9">+K40+J40</f>
        <v>8089.1264309999997</v>
      </c>
      <c r="M40" s="185">
        <f>+I23/J40</f>
        <v>0.24135969411290184</v>
      </c>
      <c r="N40" s="185">
        <f t="shared" ref="N40:O40" si="10">+J23/K40</f>
        <v>0.63839012435328202</v>
      </c>
      <c r="O40" s="200">
        <f t="shared" si="10"/>
        <v>0.45823640211564404</v>
      </c>
      <c r="P40" s="37"/>
      <c r="Q40" s="29"/>
      <c r="R40" s="35"/>
    </row>
    <row r="41" spans="2:18" x14ac:dyDescent="0.25">
      <c r="B41" s="162"/>
      <c r="C41" s="164" t="s">
        <v>96</v>
      </c>
      <c r="D41" s="172">
        <f>+Cusco!F38</f>
        <v>1696.821342</v>
      </c>
      <c r="E41" s="179">
        <f>+Cusco!I38</f>
        <v>0.14251538097403305</v>
      </c>
      <c r="F41" s="172">
        <f>+Cusco!G38</f>
        <v>2000.6230949999999</v>
      </c>
      <c r="G41" s="179">
        <f>+Cusco!J38</f>
        <v>0.53813955296762184</v>
      </c>
      <c r="H41" s="164"/>
      <c r="I41" s="169">
        <v>2011</v>
      </c>
      <c r="J41" s="172">
        <f>+(Arequipa!F32+Cusco!F32+'Madre de Dios'!F32+Moquegua!F32+Puno!F32+Tacna!F32)</f>
        <v>3904.0495940000001</v>
      </c>
      <c r="K41" s="172">
        <f>+(Arequipa!G32+Cusco!G32+'Madre de Dios'!G32+Moquegua!G32+Puno!G32+Tacna!G32)</f>
        <v>4142.8066959999996</v>
      </c>
      <c r="L41" s="212">
        <f t="shared" si="9"/>
        <v>8046.8562899999997</v>
      </c>
      <c r="M41" s="185">
        <f t="shared" ref="M41:O41" si="11">+I24/J41</f>
        <v>0.22180231837495451</v>
      </c>
      <c r="N41" s="185">
        <f t="shared" si="11"/>
        <v>0.61151533269608305</v>
      </c>
      <c r="O41" s="200">
        <f t="shared" si="11"/>
        <v>0.42244038460391103</v>
      </c>
      <c r="P41" s="37"/>
      <c r="Q41" s="29"/>
      <c r="R41" s="35"/>
    </row>
    <row r="42" spans="2:18" x14ac:dyDescent="0.25">
      <c r="B42" s="162"/>
      <c r="C42" s="164" t="s">
        <v>97</v>
      </c>
      <c r="D42" s="172">
        <f>+'Madre de Dios'!F38</f>
        <v>329.859306</v>
      </c>
      <c r="E42" s="179">
        <f>+'Madre de Dios'!I38</f>
        <v>1.3528479927135965E-2</v>
      </c>
      <c r="F42" s="172">
        <f>+'Madre de Dios'!G38</f>
        <v>87.910634000000002</v>
      </c>
      <c r="G42" s="179">
        <f>+'Madre de Dios'!J38</f>
        <v>0.10437514305720966</v>
      </c>
      <c r="H42" s="164"/>
      <c r="I42" s="169">
        <v>2012</v>
      </c>
      <c r="J42" s="172">
        <f>+(Arequipa!F33+Cusco!F33+'Madre de Dios'!F33+Moquegua!F33+Puno!F33+Tacna!F33)</f>
        <v>4656.2558980000003</v>
      </c>
      <c r="K42" s="172">
        <f>+(Arequipa!G33+Cusco!G33+'Madre de Dios'!G33+Moquegua!G33+Puno!G33+Tacna!G33)</f>
        <v>5908.3293779999995</v>
      </c>
      <c r="L42" s="212">
        <f t="shared" si="9"/>
        <v>10564.585276</v>
      </c>
      <c r="M42" s="185">
        <f t="shared" ref="M42:O42" si="12">+I25/J42</f>
        <v>0.27306374947006828</v>
      </c>
      <c r="N42" s="185">
        <f t="shared" si="12"/>
        <v>0.65401494750585998</v>
      </c>
      <c r="O42" s="200">
        <f t="shared" si="12"/>
        <v>0.48611377425924424</v>
      </c>
      <c r="P42" s="37"/>
      <c r="Q42" s="29"/>
      <c r="R42" s="35"/>
    </row>
    <row r="43" spans="2:18" x14ac:dyDescent="0.25">
      <c r="B43" s="162"/>
      <c r="C43" s="164" t="s">
        <v>98</v>
      </c>
      <c r="D43" s="172">
        <f>+Moquegua!F38</f>
        <v>562.03671099999997</v>
      </c>
      <c r="E43" s="179">
        <f>+Moquegua!I38</f>
        <v>7.2032584718474027E-2</v>
      </c>
      <c r="F43" s="172">
        <f>+Moquegua!G38</f>
        <v>320.60346900000002</v>
      </c>
      <c r="G43" s="179">
        <f>+Moquegua!J38</f>
        <v>0.47933943596848599</v>
      </c>
      <c r="H43" s="164"/>
      <c r="I43" s="169">
        <v>2013</v>
      </c>
      <c r="J43" s="172">
        <f>+(Arequipa!F34+Cusco!F34+'Madre de Dios'!F34+Moquegua!F34+Puno!F34+Tacna!F34)</f>
        <v>5545.6222330000001</v>
      </c>
      <c r="K43" s="172">
        <f>+(Arequipa!G34+Cusco!G34+'Madre de Dios'!G34+Moquegua!G34+Puno!G34+Tacna!G34)</f>
        <v>6609.2280100000007</v>
      </c>
      <c r="L43" s="212">
        <f t="shared" si="9"/>
        <v>12154.850243000001</v>
      </c>
      <c r="M43" s="185">
        <f t="shared" ref="M43:O43" si="13">+I26/J43</f>
        <v>0.20546762060703816</v>
      </c>
      <c r="N43" s="185">
        <f t="shared" si="13"/>
        <v>0.64073791426057936</v>
      </c>
      <c r="O43" s="200">
        <f t="shared" si="13"/>
        <v>0.44214685229009937</v>
      </c>
      <c r="P43" s="37"/>
      <c r="Q43" s="29"/>
      <c r="R43" s="35"/>
    </row>
    <row r="44" spans="2:18" x14ac:dyDescent="0.25">
      <c r="B44" s="162"/>
      <c r="C44" s="164" t="s">
        <v>99</v>
      </c>
      <c r="D44" s="172">
        <f>+Puno!F38</f>
        <v>1640.530211</v>
      </c>
      <c r="E44" s="179">
        <f>+Puno!I38</f>
        <v>2.0211474179307264E-2</v>
      </c>
      <c r="F44" s="172">
        <f>+Puno!G38</f>
        <v>1059.190877</v>
      </c>
      <c r="G44" s="179">
        <f>+Puno!J38</f>
        <v>0.17737553738390063</v>
      </c>
      <c r="H44" s="164"/>
      <c r="I44" s="169">
        <v>2014</v>
      </c>
      <c r="J44" s="172">
        <f>+(Arequipa!F35+Cusco!F35+'Madre de Dios'!F35+Moquegua!F35+Puno!F35+Tacna!F35)</f>
        <v>5693.6982069999995</v>
      </c>
      <c r="K44" s="172">
        <f>+(Arequipa!G35+Cusco!G35+'Madre de Dios'!G35+Moquegua!G35+Puno!G35+Tacna!G35)</f>
        <v>6170.1208769999994</v>
      </c>
      <c r="L44" s="212">
        <f t="shared" si="9"/>
        <v>11863.819083999999</v>
      </c>
      <c r="M44" s="185">
        <f t="shared" ref="M44:O44" si="14">+I27/J44</f>
        <v>0.12206345677850573</v>
      </c>
      <c r="N44" s="185">
        <f t="shared" si="14"/>
        <v>0.61181127359622078</v>
      </c>
      <c r="O44" s="200">
        <f t="shared" si="14"/>
        <v>0.3767709171347981</v>
      </c>
      <c r="P44" s="37"/>
      <c r="Q44" s="29"/>
      <c r="R44" s="35"/>
    </row>
    <row r="45" spans="2:18" ht="15" customHeight="1" x14ac:dyDescent="0.25">
      <c r="B45" s="162"/>
      <c r="C45" s="164" t="s">
        <v>100</v>
      </c>
      <c r="D45" s="172">
        <f>+Tacna!F38</f>
        <v>549.06149900000003</v>
      </c>
      <c r="E45" s="179">
        <f>+Tacna!I38</f>
        <v>7.5481351497931198E-2</v>
      </c>
      <c r="F45" s="172">
        <f>+Tacna!G38</f>
        <v>413.50788999999997</v>
      </c>
      <c r="G45" s="179">
        <f>+Tacna!J38</f>
        <v>0.35100794328253326</v>
      </c>
      <c r="H45" s="164"/>
      <c r="I45" s="169">
        <v>2015</v>
      </c>
      <c r="J45" s="172">
        <f>+(Arequipa!F36+Cusco!F36+'Madre de Dios'!F36+Moquegua!F36+Puno!F36+Tacna!F36)</f>
        <v>5347.7220500000003</v>
      </c>
      <c r="K45" s="172">
        <f>+(Arequipa!G36+Cusco!G36+'Madre de Dios'!G36+Moquegua!G36+Puno!G36+Tacna!G36)</f>
        <v>4971.6936310000001</v>
      </c>
      <c r="L45" s="212">
        <f t="shared" si="9"/>
        <v>10319.415681</v>
      </c>
      <c r="M45" s="185">
        <f t="shared" ref="M45:O45" si="15">+I28/J45</f>
        <v>0.11130326042281873</v>
      </c>
      <c r="N45" s="185">
        <f t="shared" si="15"/>
        <v>0.52392667898083523</v>
      </c>
      <c r="O45" s="200">
        <f t="shared" si="15"/>
        <v>0.31009719270169978</v>
      </c>
      <c r="P45" s="37"/>
    </row>
    <row r="46" spans="2:18" x14ac:dyDescent="0.25">
      <c r="B46" s="162"/>
      <c r="C46" s="174" t="s">
        <v>106</v>
      </c>
      <c r="D46" s="175">
        <f>SUM(D40:D45)</f>
        <v>6715.3938100000005</v>
      </c>
      <c r="E46" s="186">
        <f>+I30/D46</f>
        <v>6.8873833774463322E-2</v>
      </c>
      <c r="F46" s="175">
        <f>SUM(F40:F45)</f>
        <v>5106.9112190000005</v>
      </c>
      <c r="G46" s="186">
        <f>+J29/F46</f>
        <v>0.46867622802901909</v>
      </c>
      <c r="H46" s="164"/>
      <c r="I46" s="169">
        <v>2016</v>
      </c>
      <c r="J46" s="172">
        <f>+(Arequipa!F37+Cusco!F37+'Madre de Dios'!F37+Moquegua!F37+Puno!F37+Tacna!F37)</f>
        <v>5797.1811869999992</v>
      </c>
      <c r="K46" s="172">
        <f>+(Arequipa!G37+Cusco!G37+'Madre de Dios'!G37+Moquegua!G37+Puno!G37+Tacna!G37)</f>
        <v>5293.3253840000007</v>
      </c>
      <c r="L46" s="212">
        <f t="shared" si="9"/>
        <v>11090.506571</v>
      </c>
      <c r="M46" s="185">
        <f t="shared" ref="M46:O46" si="16">+I29/J46</f>
        <v>9.9786834901284274E-2</v>
      </c>
      <c r="N46" s="185">
        <f t="shared" si="16"/>
        <v>0.45217093478415948</v>
      </c>
      <c r="O46" s="200">
        <f t="shared" si="16"/>
        <v>0.2679742561779147</v>
      </c>
      <c r="P46" s="37"/>
    </row>
    <row r="47" spans="2:18" x14ac:dyDescent="0.25">
      <c r="B47" s="162"/>
      <c r="C47" s="164"/>
      <c r="D47" s="172"/>
      <c r="E47" s="179"/>
      <c r="F47" s="172"/>
      <c r="G47" s="179"/>
      <c r="H47" s="164"/>
      <c r="I47" s="169">
        <v>2017</v>
      </c>
      <c r="J47" s="172">
        <f>+(Arequipa!F38+Cusco!F38+'Madre de Dios'!F38+Moquegua!F38+Puno!F38+Tacna!F38)</f>
        <v>6715.3938100000005</v>
      </c>
      <c r="K47" s="172">
        <f>+(Arequipa!G38+Cusco!G38+'Madre de Dios'!G38+Moquegua!G38+Puno!G38+Tacna!G38)</f>
        <v>5106.9112190000005</v>
      </c>
      <c r="L47" s="212">
        <f t="shared" si="9"/>
        <v>11822.305029000001</v>
      </c>
      <c r="M47" s="185">
        <f t="shared" ref="M47:O47" si="17">+I30/J47</f>
        <v>6.8873833774463322E-2</v>
      </c>
      <c r="N47" s="185">
        <f t="shared" si="17"/>
        <v>0.39476641213174762</v>
      </c>
      <c r="O47" s="200">
        <f t="shared" si="17"/>
        <v>0.20965048101196304</v>
      </c>
      <c r="P47" s="37"/>
    </row>
    <row r="48" spans="2:18" x14ac:dyDescent="0.25">
      <c r="B48" s="162"/>
      <c r="H48" s="164"/>
      <c r="I48" s="169" t="s">
        <v>54</v>
      </c>
      <c r="J48" s="172">
        <f>+(Arequipa!F39+Cusco!F39+'Madre de Dios'!F39+Moquegua!F39+Puno!F39+Tacna!F39)</f>
        <v>2364.1299349999999</v>
      </c>
      <c r="K48" s="172">
        <f>+(Arequipa!G39+Cusco!G39+'Madre de Dios'!G39+Moquegua!G39+Puno!G39+Tacna!G39)</f>
        <v>1565.8671100000001</v>
      </c>
      <c r="L48" s="212">
        <f t="shared" ref="L48:L49" si="18">+K48+J48</f>
        <v>3929.9970450000001</v>
      </c>
      <c r="M48" s="185">
        <f t="shared" ref="M48:O48" si="19">+I31/J48</f>
        <v>5.7554194456744194E-2</v>
      </c>
      <c r="N48" s="185">
        <f t="shared" si="19"/>
        <v>0.40248046911209473</v>
      </c>
      <c r="O48" s="200">
        <f t="shared" si="19"/>
        <v>0.19498653923288131</v>
      </c>
      <c r="P48" s="37"/>
    </row>
    <row r="49" spans="2:22" ht="15" customHeight="1" x14ac:dyDescent="0.25">
      <c r="B49" s="162"/>
      <c r="C49" s="9"/>
      <c r="D49" s="164"/>
      <c r="E49" s="164"/>
      <c r="F49" s="164"/>
      <c r="G49" s="164"/>
      <c r="H49" s="38"/>
      <c r="I49" s="187" t="s">
        <v>3</v>
      </c>
      <c r="J49" s="175">
        <f>SUM(J40:J48)</f>
        <v>43694.517758000002</v>
      </c>
      <c r="K49" s="175">
        <f>SUM(K40:K48)</f>
        <v>44186.943892000003</v>
      </c>
      <c r="L49" s="212">
        <f t="shared" si="18"/>
        <v>87881.461650000012</v>
      </c>
      <c r="M49" s="186">
        <f t="shared" ref="M49:O49" si="20">+I32/J49</f>
        <v>0.15173538055094143</v>
      </c>
      <c r="N49" s="186">
        <f t="shared" si="20"/>
        <v>0.56289583578789126</v>
      </c>
      <c r="O49" s="200">
        <f t="shared" si="20"/>
        <v>0.35846753571832513</v>
      </c>
      <c r="P49" s="37"/>
    </row>
    <row r="50" spans="2:22" x14ac:dyDescent="0.25">
      <c r="B50" s="162"/>
      <c r="C50" s="38"/>
      <c r="D50" s="38"/>
      <c r="E50" s="38"/>
      <c r="F50" s="38"/>
      <c r="G50" s="38"/>
      <c r="H50" s="38"/>
      <c r="I50" s="211" t="s">
        <v>109</v>
      </c>
      <c r="J50" s="165"/>
      <c r="K50" s="165"/>
      <c r="L50" s="165"/>
      <c r="M50" s="165"/>
      <c r="N50" s="165"/>
      <c r="O50" s="201"/>
      <c r="P50" s="37"/>
    </row>
    <row r="51" spans="2:22" x14ac:dyDescent="0.25">
      <c r="B51" s="16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8"/>
      <c r="P51" s="9"/>
    </row>
    <row r="52" spans="2:22" x14ac:dyDescent="0.25">
      <c r="B52" s="9"/>
      <c r="C52" s="9"/>
      <c r="D52" s="9"/>
      <c r="E52" s="9"/>
      <c r="F52" s="9"/>
      <c r="G52" s="9"/>
      <c r="H52" s="9"/>
      <c r="I52" s="37"/>
      <c r="J52" s="37"/>
      <c r="K52" s="37"/>
      <c r="L52" s="37"/>
      <c r="M52" s="37"/>
      <c r="N52" s="37"/>
      <c r="O52" s="37"/>
      <c r="P52" s="9"/>
    </row>
    <row r="53" spans="2:22" ht="15" customHeight="1" x14ac:dyDescent="0.25">
      <c r="B53" s="9"/>
      <c r="C53" s="9"/>
      <c r="D53" s="9"/>
      <c r="E53" s="9"/>
      <c r="F53" s="9"/>
      <c r="G53" s="9"/>
      <c r="H53" s="9"/>
      <c r="I53" s="37"/>
      <c r="J53" s="37"/>
      <c r="K53" s="37"/>
      <c r="L53" s="37"/>
      <c r="M53" s="37"/>
      <c r="N53" s="37"/>
      <c r="O53" s="37"/>
      <c r="P53" s="9"/>
    </row>
    <row r="54" spans="2:22" x14ac:dyDescent="0.25">
      <c r="B54" s="81" t="s">
        <v>79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  <c r="P54" s="9"/>
    </row>
    <row r="55" spans="2:22" ht="15" customHeight="1" x14ac:dyDescent="0.25">
      <c r="B55" s="239" t="s">
        <v>107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1"/>
      <c r="P55" s="9"/>
    </row>
    <row r="56" spans="2:22" x14ac:dyDescent="0.25">
      <c r="B56" s="239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1"/>
      <c r="P56" s="9"/>
    </row>
    <row r="57" spans="2:22" x14ac:dyDescent="0.25">
      <c r="B57" s="39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40"/>
      <c r="P57" s="9"/>
    </row>
    <row r="58" spans="2:22" x14ac:dyDescent="0.25">
      <c r="B58" s="39"/>
      <c r="C58" s="171" t="s">
        <v>2</v>
      </c>
      <c r="D58" s="171" t="s">
        <v>111</v>
      </c>
      <c r="E58" s="171" t="s">
        <v>12</v>
      </c>
      <c r="F58" s="171" t="s">
        <v>3</v>
      </c>
      <c r="G58" s="171" t="s">
        <v>15</v>
      </c>
      <c r="H58" s="36"/>
      <c r="I58" s="171" t="s">
        <v>86</v>
      </c>
      <c r="J58" s="171" t="s">
        <v>11</v>
      </c>
      <c r="K58" s="171" t="s">
        <v>80</v>
      </c>
      <c r="L58" s="171" t="s">
        <v>12</v>
      </c>
      <c r="M58" s="171" t="s">
        <v>80</v>
      </c>
      <c r="N58" s="171" t="s">
        <v>3</v>
      </c>
      <c r="O58" s="199" t="s">
        <v>80</v>
      </c>
      <c r="P58" s="9"/>
    </row>
    <row r="59" spans="2:22" x14ac:dyDescent="0.25">
      <c r="B59" s="39"/>
      <c r="C59" s="169">
        <v>2009</v>
      </c>
      <c r="D59" s="172">
        <v>680.41019746000006</v>
      </c>
      <c r="E59" s="172">
        <v>2008.16530545</v>
      </c>
      <c r="F59" s="172">
        <f>+E59+D59</f>
        <v>2688.5755029100001</v>
      </c>
      <c r="G59" s="218"/>
      <c r="H59" s="36"/>
      <c r="I59" s="164" t="s">
        <v>95</v>
      </c>
      <c r="J59" s="188">
        <f>+Arequipa!D58</f>
        <v>109.88568309</v>
      </c>
      <c r="K59" s="189">
        <f>+J59/J65</f>
        <v>0.17753315215375526</v>
      </c>
      <c r="L59" s="190">
        <f>+Arequipa!E58</f>
        <v>473.89954369999998</v>
      </c>
      <c r="M59" s="189">
        <f>+L59/L65</f>
        <v>0.21956165056570853</v>
      </c>
      <c r="N59" s="188">
        <f>+L59+J59</f>
        <v>583.78522679000002</v>
      </c>
      <c r="O59" s="189">
        <f>+N59/N65</f>
        <v>0.210195196483074</v>
      </c>
      <c r="P59" s="9"/>
      <c r="V59" s="223"/>
    </row>
    <row r="60" spans="2:22" x14ac:dyDescent="0.25">
      <c r="B60" s="39"/>
      <c r="C60" s="169">
        <v>2010</v>
      </c>
      <c r="D60" s="172">
        <f>+(Arequipa!D51+Cusco!D51+'Madre de Dios'!D51+Moquegua!D51+Puno!D51+Tacna!D51)</f>
        <v>889.69036675000007</v>
      </c>
      <c r="E60" s="172">
        <f>+(Arequipa!E51+Cusco!E51+'Madre de Dios'!E51+Moquegua!E51+Puno!E51+Tacna!E51)</f>
        <v>2298.3758219000001</v>
      </c>
      <c r="F60" s="172">
        <f t="shared" ref="F60:F67" si="21">+E60+D60</f>
        <v>3188.0661886500002</v>
      </c>
      <c r="G60" s="173">
        <f>+F60/F59-1</f>
        <v>0.18578265151913076</v>
      </c>
      <c r="H60" s="36"/>
      <c r="I60" s="164" t="s">
        <v>96</v>
      </c>
      <c r="J60" s="188">
        <f>+Cusco!D58</f>
        <v>373.75151683000001</v>
      </c>
      <c r="K60" s="189">
        <f>+J60/J65</f>
        <v>0.60383921762338855</v>
      </c>
      <c r="L60" s="190">
        <f>+Cusco!E58</f>
        <v>1250.9032875499997</v>
      </c>
      <c r="M60" s="189">
        <f>+L60/L65</f>
        <v>0.57955403030819397</v>
      </c>
      <c r="N60" s="188">
        <f t="shared" ref="N60:N62" si="22">+L60+J60</f>
        <v>1624.6548043799999</v>
      </c>
      <c r="O60" s="189">
        <f>+N60/N65</f>
        <v>0.58496621728776133</v>
      </c>
      <c r="P60" s="9"/>
      <c r="R60" s="29"/>
      <c r="S60" s="29"/>
      <c r="T60" s="29"/>
      <c r="V60" s="223"/>
    </row>
    <row r="61" spans="2:22" x14ac:dyDescent="0.25">
      <c r="B61" s="39"/>
      <c r="C61" s="169">
        <v>2011</v>
      </c>
      <c r="D61" s="172">
        <f>+(Arequipa!D52+Cusco!D52+'Madre de Dios'!D52+Moquegua!D52+Puno!D52+Tacna!D52)</f>
        <v>1083.1016425600001</v>
      </c>
      <c r="E61" s="172">
        <f>+(Arequipa!E52+Cusco!E52+'Madre de Dios'!E52+Moquegua!E52+Puno!E52+Tacna!E52)</f>
        <v>3309.89501496</v>
      </c>
      <c r="F61" s="172">
        <f t="shared" si="21"/>
        <v>4392.9966575199996</v>
      </c>
      <c r="G61" s="173">
        <f t="shared" ref="G61:G67" si="23">+F61/F60-1</f>
        <v>0.37795026751945571</v>
      </c>
      <c r="H61" s="36"/>
      <c r="I61" s="164" t="s">
        <v>97</v>
      </c>
      <c r="J61" s="188">
        <f>+'Madre de Dios'!D58</f>
        <v>4.6761426100000003</v>
      </c>
      <c r="K61" s="189">
        <f>+J61/J65</f>
        <v>7.554854409867493E-3</v>
      </c>
      <c r="L61" s="191">
        <f>+'Madre de Dios'!E58</f>
        <v>7.8092968999999997</v>
      </c>
      <c r="M61" s="189">
        <f>+L61/L65</f>
        <v>3.6181130366462325E-3</v>
      </c>
      <c r="N61" s="188">
        <f t="shared" si="22"/>
        <v>12.485439509999999</v>
      </c>
      <c r="O61" s="189">
        <f>+N61/N65</f>
        <v>4.4954536198395954E-3</v>
      </c>
      <c r="P61" s="9"/>
      <c r="R61" s="29" t="s">
        <v>96</v>
      </c>
      <c r="S61" s="226"/>
      <c r="T61" s="213">
        <v>1624.6548043799999</v>
      </c>
      <c r="V61" s="223"/>
    </row>
    <row r="62" spans="2:22" x14ac:dyDescent="0.25">
      <c r="B62" s="39"/>
      <c r="C62" s="169">
        <v>2012</v>
      </c>
      <c r="D62" s="172">
        <f>+(Arequipa!D53+Cusco!D53+'Madre de Dios'!D53+Moquegua!D53+Puno!D53+Tacna!D53)</f>
        <v>1208.7929050100001</v>
      </c>
      <c r="E62" s="172">
        <f>+(Arequipa!E53+Cusco!E53+'Madre de Dios'!E53+Moquegua!E53+Puno!E53+Tacna!E53)</f>
        <v>3813.2143225500004</v>
      </c>
      <c r="F62" s="172">
        <f t="shared" si="21"/>
        <v>5022.0072275600005</v>
      </c>
      <c r="G62" s="173">
        <f t="shared" si="23"/>
        <v>0.14318485058786723</v>
      </c>
      <c r="H62" s="36"/>
      <c r="I62" s="164" t="s">
        <v>98</v>
      </c>
      <c r="J62" s="188">
        <f>+Moquegua!D58</f>
        <v>33.74284694</v>
      </c>
      <c r="K62" s="189">
        <f>+J62/J65</f>
        <v>5.4515509313378882E-2</v>
      </c>
      <c r="L62" s="190">
        <f>+Moquegua!E58</f>
        <v>108.4022413</v>
      </c>
      <c r="M62" s="189">
        <f>+L62/L65</f>
        <v>5.0223671538112559E-2</v>
      </c>
      <c r="N62" s="188">
        <f t="shared" si="22"/>
        <v>142.14508824000001</v>
      </c>
      <c r="O62" s="189">
        <f>+N62/N65</f>
        <v>5.1180148761213039E-2</v>
      </c>
      <c r="P62" s="9"/>
      <c r="R62" s="29" t="s">
        <v>95</v>
      </c>
      <c r="S62" s="226"/>
      <c r="T62" s="213">
        <v>583.78522679000002</v>
      </c>
      <c r="V62" s="223"/>
    </row>
    <row r="63" spans="2:22" x14ac:dyDescent="0.25">
      <c r="B63" s="39"/>
      <c r="C63" s="169">
        <v>2013</v>
      </c>
      <c r="D63" s="172">
        <f>+(Arequipa!D54+Cusco!D54+'Madre de Dios'!D54+Moquegua!D54+Puno!D54+Tacna!D54)</f>
        <v>1010.3504958600001</v>
      </c>
      <c r="E63" s="172">
        <f>+(Arequipa!E54+Cusco!E54+'Madre de Dios'!E54+Moquegua!E54+Puno!E54+Tacna!E54)</f>
        <v>3228.92956658</v>
      </c>
      <c r="F63" s="172">
        <f t="shared" si="21"/>
        <v>4239.2800624400006</v>
      </c>
      <c r="G63" s="173">
        <f t="shared" si="23"/>
        <v>-0.15585942625182103</v>
      </c>
      <c r="H63" s="36"/>
      <c r="I63" s="164" t="s">
        <v>99</v>
      </c>
      <c r="J63" s="188">
        <f>+Puno!D58</f>
        <v>62.331821070000004</v>
      </c>
      <c r="K63" s="189">
        <f>+J63/J65</f>
        <v>0.10070433529523194</v>
      </c>
      <c r="L63" s="190">
        <f>+Puno!E58</f>
        <v>203.08667378999996</v>
      </c>
      <c r="M63" s="189">
        <f>+L63/L65</f>
        <v>9.4091766700369617E-2</v>
      </c>
      <c r="N63" s="188">
        <f>+L63+J63</f>
        <v>265.41849485999995</v>
      </c>
      <c r="O63" s="189">
        <f>+N63/N65</f>
        <v>9.5565441051162797E-2</v>
      </c>
      <c r="P63" s="9"/>
      <c r="R63" s="29" t="s">
        <v>99</v>
      </c>
      <c r="S63" s="29"/>
      <c r="T63" s="213">
        <v>265.41849485999995</v>
      </c>
      <c r="V63" s="223"/>
    </row>
    <row r="64" spans="2:22" x14ac:dyDescent="0.25">
      <c r="B64" s="39"/>
      <c r="C64" s="169">
        <v>2014</v>
      </c>
      <c r="D64" s="172">
        <f>+(Arequipa!D55+Cusco!D55+'Madre de Dios'!D55+Moquegua!D55+Puno!D55+Tacna!D55)</f>
        <v>940.78076793999992</v>
      </c>
      <c r="E64" s="172">
        <f>+(Arequipa!E55+Cusco!E55+'Madre de Dios'!E55+Moquegua!E55+Puno!E55+Tacna!E55)</f>
        <v>3469.3638748099997</v>
      </c>
      <c r="F64" s="172">
        <f t="shared" si="21"/>
        <v>4410.1446427499995</v>
      </c>
      <c r="G64" s="173">
        <f t="shared" si="23"/>
        <v>4.0305093740764741E-2</v>
      </c>
      <c r="H64" s="36"/>
      <c r="I64" s="164" t="s">
        <v>100</v>
      </c>
      <c r="J64" s="188">
        <f>+Tacna!D58</f>
        <v>34.570655809999998</v>
      </c>
      <c r="K64" s="189">
        <f>+J64/J65</f>
        <v>5.5852931204377822E-2</v>
      </c>
      <c r="L64" s="190">
        <f>+Tacna!E58</f>
        <v>114.28837713</v>
      </c>
      <c r="M64" s="189">
        <f>+L64/L65</f>
        <v>5.2950767850969291E-2</v>
      </c>
      <c r="N64" s="188">
        <f t="shared" ref="N64" si="24">+L64+J64</f>
        <v>148.85903293999999</v>
      </c>
      <c r="O64" s="189">
        <f>+N64/N65</f>
        <v>5.359754279694913E-2</v>
      </c>
      <c r="P64" s="9"/>
      <c r="R64" s="29" t="s">
        <v>100</v>
      </c>
      <c r="S64" s="29"/>
      <c r="T64" s="213">
        <v>148.85903293999999</v>
      </c>
      <c r="V64" s="223"/>
    </row>
    <row r="65" spans="1:23" x14ac:dyDescent="0.25">
      <c r="B65" s="39"/>
      <c r="C65" s="169">
        <v>2015</v>
      </c>
      <c r="D65" s="172">
        <f>+(Arequipa!D56+Cusco!D56+'Madre de Dios'!D56+Moquegua!D56+Puno!D56+Tacna!D56)</f>
        <v>781.33314944999995</v>
      </c>
      <c r="E65" s="172">
        <f>+(Arequipa!E56+Cusco!E56+'Madre de Dios'!E56+Moquegua!E56+Puno!E56+Tacna!E56)</f>
        <v>2750.7805629599998</v>
      </c>
      <c r="F65" s="172">
        <f t="shared" si="21"/>
        <v>3532.1137124099996</v>
      </c>
      <c r="G65" s="173">
        <f t="shared" si="23"/>
        <v>-0.19909345417580071</v>
      </c>
      <c r="H65" s="36"/>
      <c r="I65" s="250" t="s">
        <v>108</v>
      </c>
      <c r="J65" s="192">
        <f t="shared" ref="J65:O65" si="25">SUM(J59:J64)</f>
        <v>618.95866635000004</v>
      </c>
      <c r="K65" s="193">
        <f t="shared" si="25"/>
        <v>0.99999999999999989</v>
      </c>
      <c r="L65" s="192">
        <f t="shared" si="25"/>
        <v>2158.3894203699992</v>
      </c>
      <c r="M65" s="193">
        <f t="shared" si="25"/>
        <v>1.0000000000000002</v>
      </c>
      <c r="N65" s="192">
        <f t="shared" si="25"/>
        <v>2777.3480867200001</v>
      </c>
      <c r="O65" s="193">
        <f t="shared" si="25"/>
        <v>1</v>
      </c>
      <c r="P65" s="9"/>
      <c r="R65" s="29" t="s">
        <v>98</v>
      </c>
      <c r="S65" s="226"/>
      <c r="T65" s="213">
        <v>142.14508824000001</v>
      </c>
      <c r="V65" s="223"/>
    </row>
    <row r="66" spans="1:23" x14ac:dyDescent="0.25">
      <c r="B66" s="39"/>
      <c r="C66" s="169">
        <v>2016</v>
      </c>
      <c r="D66" s="172">
        <f>+(Arequipa!D57+Cusco!D57+'Madre de Dios'!D57+Moquegua!D57+Puno!D57+Tacna!D57)</f>
        <v>581.81158603000006</v>
      </c>
      <c r="E66" s="172">
        <f>+(Arequipa!E57+Cusco!E57+'Madre de Dios'!E57+Moquegua!E57+Puno!E57+Tacna!E57)</f>
        <v>2103.4869723799998</v>
      </c>
      <c r="F66" s="172">
        <f t="shared" si="21"/>
        <v>2685.2985584099997</v>
      </c>
      <c r="G66" s="173">
        <f t="shared" si="23"/>
        <v>-0.23974742121827353</v>
      </c>
      <c r="H66" s="36"/>
      <c r="I66" s="250"/>
      <c r="J66" s="173">
        <f>+J65/N65</f>
        <v>0.22285959376484907</v>
      </c>
      <c r="K66" s="203"/>
      <c r="L66" s="173">
        <f>+L65/N65</f>
        <v>0.77714040623515068</v>
      </c>
      <c r="M66" s="164"/>
      <c r="N66" s="194">
        <f>+L66+J66</f>
        <v>0.99999999999999978</v>
      </c>
      <c r="O66" s="202"/>
      <c r="P66" s="9"/>
      <c r="R66" s="29" t="s">
        <v>97</v>
      </c>
      <c r="S66" s="226"/>
      <c r="T66" s="213">
        <v>12.485439509999999</v>
      </c>
      <c r="V66" s="223"/>
    </row>
    <row r="67" spans="1:23" x14ac:dyDescent="0.25">
      <c r="B67" s="39"/>
      <c r="C67" s="169">
        <v>2017</v>
      </c>
      <c r="D67" s="172">
        <f>+(Arequipa!D58+Cusco!D58+'Madre de Dios'!D58+Moquegua!D58+Puno!D58+Tacna!D58)</f>
        <v>618.95866635000004</v>
      </c>
      <c r="E67" s="172">
        <f>+(Arequipa!E58+Cusco!E58+'Madre de Dios'!E58+Moquegua!E58+Puno!E58+Tacna!E58)</f>
        <v>2158.3894203699992</v>
      </c>
      <c r="F67" s="172">
        <f t="shared" si="21"/>
        <v>2777.3480867199992</v>
      </c>
      <c r="G67" s="173">
        <f t="shared" si="23"/>
        <v>3.4279066669034908E-2</v>
      </c>
      <c r="H67" s="36"/>
      <c r="I67" s="242" t="s">
        <v>110</v>
      </c>
      <c r="J67" s="242"/>
      <c r="K67" s="242"/>
      <c r="L67" s="242"/>
      <c r="M67" s="242"/>
      <c r="N67" s="242"/>
      <c r="O67" s="251"/>
      <c r="P67" s="9"/>
      <c r="R67" s="29"/>
      <c r="S67" s="29"/>
      <c r="T67" s="213"/>
      <c r="V67" s="223"/>
    </row>
    <row r="68" spans="1:23" x14ac:dyDescent="0.25">
      <c r="B68" s="39"/>
      <c r="C68" s="248" t="s">
        <v>85</v>
      </c>
      <c r="D68" s="248"/>
      <c r="E68" s="248"/>
      <c r="F68" s="248"/>
      <c r="G68" s="248"/>
      <c r="H68" s="36"/>
      <c r="O68" s="40"/>
      <c r="P68" s="9"/>
      <c r="T68" s="233"/>
      <c r="V68" s="223"/>
    </row>
    <row r="69" spans="1:23" x14ac:dyDescent="0.25">
      <c r="B69" s="39"/>
      <c r="C69" s="36"/>
      <c r="D69" s="36"/>
      <c r="E69" s="36"/>
      <c r="F69" s="36"/>
      <c r="G69" s="36"/>
      <c r="H69" s="36"/>
      <c r="O69" s="40"/>
      <c r="P69" s="9"/>
      <c r="V69" s="223"/>
    </row>
    <row r="70" spans="1:23" x14ac:dyDescent="0.25">
      <c r="B70" s="39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40"/>
      <c r="P70" s="9"/>
      <c r="V70" s="223"/>
    </row>
    <row r="71" spans="1:23" ht="15" customHeight="1" x14ac:dyDescent="0.25">
      <c r="B71" s="39"/>
      <c r="C71" s="249" t="s">
        <v>81</v>
      </c>
      <c r="D71" s="249"/>
      <c r="E71" s="249"/>
      <c r="F71" s="249"/>
      <c r="G71" s="249"/>
      <c r="I71" s="203"/>
      <c r="J71" s="249" t="s">
        <v>82</v>
      </c>
      <c r="K71" s="249"/>
      <c r="L71" s="249"/>
      <c r="M71" s="249"/>
      <c r="N71" s="249"/>
      <c r="O71" s="40"/>
      <c r="P71" s="9"/>
      <c r="V71" s="223"/>
    </row>
    <row r="72" spans="1:23" x14ac:dyDescent="0.25">
      <c r="B72" s="39"/>
      <c r="C72" s="171" t="s">
        <v>20</v>
      </c>
      <c r="D72" s="171">
        <v>2016</v>
      </c>
      <c r="E72" s="171" t="s">
        <v>19</v>
      </c>
      <c r="F72" s="171">
        <v>2017</v>
      </c>
      <c r="G72" s="171" t="s">
        <v>19</v>
      </c>
      <c r="I72" s="203"/>
      <c r="J72" s="171" t="s">
        <v>20</v>
      </c>
      <c r="K72" s="171">
        <v>2016</v>
      </c>
      <c r="L72" s="171" t="s">
        <v>19</v>
      </c>
      <c r="M72" s="171">
        <v>2017</v>
      </c>
      <c r="N72" s="171" t="s">
        <v>19</v>
      </c>
      <c r="O72" s="40"/>
      <c r="P72" s="9"/>
      <c r="V72" s="223"/>
    </row>
    <row r="73" spans="1:23" x14ac:dyDescent="0.25">
      <c r="B73" s="39"/>
      <c r="C73" s="164" t="s">
        <v>22</v>
      </c>
      <c r="D73" s="188">
        <f>+(+Arequipa!K73+Cusco!K73+'Madre de Dios'!K73+Moquegua!K73+Puno!K73+Tacna!K73)</f>
        <v>459.58909867</v>
      </c>
      <c r="E73" s="173">
        <f>+D73/D75</f>
        <v>0.78992771836328168</v>
      </c>
      <c r="F73" s="188">
        <f>+(+Arequipa!M73+Cusco!M73+'Madre de Dios'!M73+Moquegua!M73+Puno!M73+Tacna!M73)</f>
        <v>485.47682700000001</v>
      </c>
      <c r="G73" s="173">
        <f>+F73/F75</f>
        <v>0.78434450213429829</v>
      </c>
      <c r="I73" s="203"/>
      <c r="J73" s="164" t="s">
        <v>22</v>
      </c>
      <c r="K73" s="188">
        <f>+(Arequipa!K100+Cusco!K100+'Madre de Dios'!K100+Moquegua!K100+Puno!K100+Tacna!K100)</f>
        <v>1379.3467861199999</v>
      </c>
      <c r="L73" s="173">
        <f>+K73/K75</f>
        <v>0.65574296595682346</v>
      </c>
      <c r="M73" s="188">
        <f>+(Arequipa!M100+Cusco!M100+'Madre de Dios'!M100+Moquegua!M100+Puno!M100+Tacna!M100)</f>
        <v>1456.4524188</v>
      </c>
      <c r="N73" s="173">
        <f>+M73/M75</f>
        <v>0.67478667429269035</v>
      </c>
      <c r="O73" s="219">
        <f>+M73+F73</f>
        <v>1941.9292458</v>
      </c>
      <c r="P73" s="220">
        <f>+O73/O75</f>
        <v>0.69920268729923041</v>
      </c>
      <c r="Q73" s="223"/>
      <c r="R73" s="223"/>
      <c r="S73" s="223"/>
      <c r="T73" s="223"/>
      <c r="U73" s="223"/>
      <c r="V73" s="223"/>
    </row>
    <row r="74" spans="1:23" x14ac:dyDescent="0.25">
      <c r="B74" s="39"/>
      <c r="C74" s="164" t="s">
        <v>1</v>
      </c>
      <c r="D74" s="188">
        <f>+(+Arequipa!K74+Cusco!K74+'Madre de Dios'!K74+Moquegua!K74+Puno!K74+Tacna!K74)</f>
        <v>122.22248736</v>
      </c>
      <c r="E74" s="173">
        <f>+D74/D75</f>
        <v>0.21007228163671846</v>
      </c>
      <c r="F74" s="188">
        <f>+(+Arequipa!M74+Cusco!M74+'Madre de Dios'!M74+Moquegua!M74+Puno!M74+Tacna!M74)</f>
        <v>133.48183935000003</v>
      </c>
      <c r="G74" s="173">
        <f>+F74/F75</f>
        <v>0.21565549786570173</v>
      </c>
      <c r="I74" s="203"/>
      <c r="J74" s="164" t="s">
        <v>1</v>
      </c>
      <c r="K74" s="188">
        <f>+(Arequipa!K101+Cusco!K101+'Madre de Dios'!K101+Moquegua!K101+Puno!K101+Tacna!K101)</f>
        <v>724.14018625999995</v>
      </c>
      <c r="L74" s="173">
        <f>+K74/K75</f>
        <v>0.34425703404317654</v>
      </c>
      <c r="M74" s="188">
        <f>+(Arequipa!M101+Cusco!M101+'Madre de Dios'!M101+Moquegua!M101+Puno!M101+Tacna!M101)</f>
        <v>701.93700157000001</v>
      </c>
      <c r="N74" s="173">
        <f>+M74/M75</f>
        <v>0.3252133257073096</v>
      </c>
      <c r="O74" s="219">
        <f>+M74+F74</f>
        <v>835.41884092000009</v>
      </c>
      <c r="P74" s="220">
        <f>+O74/O75</f>
        <v>0.30079731270076965</v>
      </c>
      <c r="Q74" s="223"/>
      <c r="R74" s="223"/>
      <c r="S74" s="223"/>
      <c r="T74" s="223"/>
      <c r="U74" s="223"/>
      <c r="V74" s="223"/>
    </row>
    <row r="75" spans="1:23" x14ac:dyDescent="0.25">
      <c r="B75" s="39"/>
      <c r="C75" s="197" t="s">
        <v>3</v>
      </c>
      <c r="D75" s="192">
        <f>SUM(D73:D74)</f>
        <v>581.81158602999994</v>
      </c>
      <c r="E75" s="195">
        <f>SUM(E73:E74)</f>
        <v>1.0000000000000002</v>
      </c>
      <c r="F75" s="192">
        <f>SUM(F73:F74)</f>
        <v>618.95866635000004</v>
      </c>
      <c r="G75" s="195">
        <f>SUM(G73:G74)</f>
        <v>1</v>
      </c>
      <c r="I75" s="203"/>
      <c r="J75" s="197" t="s">
        <v>3</v>
      </c>
      <c r="K75" s="192">
        <f>SUM(K73:K74)</f>
        <v>2103.4869723799998</v>
      </c>
      <c r="L75" s="195">
        <f>SUM(L73:L74)</f>
        <v>1</v>
      </c>
      <c r="M75" s="192">
        <f>SUM(M73:M74)</f>
        <v>2158.3894203700002</v>
      </c>
      <c r="N75" s="195">
        <f>SUM(N73:N74)</f>
        <v>1</v>
      </c>
      <c r="O75" s="219">
        <f>SUM(O73:O74)</f>
        <v>2777.3480867200001</v>
      </c>
      <c r="P75" s="196">
        <v>1</v>
      </c>
      <c r="Q75" s="223"/>
      <c r="R75" s="223"/>
      <c r="S75" s="223"/>
      <c r="T75" s="223"/>
      <c r="U75" s="223"/>
      <c r="V75" s="223"/>
    </row>
    <row r="76" spans="1:23" x14ac:dyDescent="0.25">
      <c r="B76" s="39"/>
      <c r="C76" s="203"/>
      <c r="D76" s="203"/>
      <c r="E76" s="203"/>
      <c r="F76" s="203"/>
      <c r="G76" s="203"/>
      <c r="I76" s="203"/>
      <c r="J76" s="203"/>
      <c r="K76" s="203"/>
      <c r="L76" s="203"/>
      <c r="M76" s="203"/>
      <c r="N76" s="203"/>
      <c r="O76" s="214"/>
      <c r="P76" s="170"/>
      <c r="Q76" s="223"/>
      <c r="R76" s="223"/>
      <c r="S76" s="223"/>
      <c r="T76" s="223"/>
      <c r="U76" s="223"/>
      <c r="V76" s="223"/>
    </row>
    <row r="77" spans="1:23" x14ac:dyDescent="0.25">
      <c r="B77" s="39"/>
      <c r="C77" s="171" t="s">
        <v>28</v>
      </c>
      <c r="D77" s="171">
        <v>2016</v>
      </c>
      <c r="E77" s="171" t="s">
        <v>19</v>
      </c>
      <c r="F77" s="171">
        <v>2017</v>
      </c>
      <c r="G77" s="171" t="s">
        <v>19</v>
      </c>
      <c r="I77" s="203"/>
      <c r="J77" s="171" t="s">
        <v>28</v>
      </c>
      <c r="K77" s="171">
        <v>2016</v>
      </c>
      <c r="L77" s="171" t="s">
        <v>19</v>
      </c>
      <c r="M77" s="171">
        <v>2017</v>
      </c>
      <c r="N77" s="171" t="s">
        <v>19</v>
      </c>
      <c r="O77" s="214"/>
      <c r="P77" s="170"/>
      <c r="Q77" s="223"/>
      <c r="R77" s="223"/>
      <c r="S77" s="223"/>
      <c r="T77" s="223"/>
      <c r="U77" s="223"/>
      <c r="V77" s="223"/>
    </row>
    <row r="78" spans="1:23" x14ac:dyDescent="0.25">
      <c r="B78" s="39"/>
      <c r="C78" s="198" t="s">
        <v>30</v>
      </c>
      <c r="D78" s="188">
        <f>+(+Arequipa!K79+Cusco!K79+'Madre de Dios'!K79+Moquegua!K79+Puno!K79+Tacna!K79)</f>
        <v>320.84881935999999</v>
      </c>
      <c r="E78" s="173">
        <f>+D78/D84</f>
        <v>0.69812103961669458</v>
      </c>
      <c r="F78" s="188">
        <f>+(+Arequipa!M79+Cusco!M79+'Madre de Dios'!M79+Moquegua!M79+Puno!M79+Tacna!M79)</f>
        <v>323.70301109000002</v>
      </c>
      <c r="G78" s="173">
        <f>+F78/F84</f>
        <v>0.66677335165577323</v>
      </c>
      <c r="I78" s="203"/>
      <c r="J78" s="198" t="s">
        <v>30</v>
      </c>
      <c r="K78" s="188">
        <f>+(Arequipa!K106+Cusco!K106+'Madre de Dios'!K106+Moquegua!K106+Puno!K106+Tacna!K106)</f>
        <v>963.14616264000006</v>
      </c>
      <c r="L78" s="173">
        <f>+K78/K84</f>
        <v>0.69826251986221577</v>
      </c>
      <c r="M78" s="188">
        <f>+(Arequipa!M106+Cusco!M106+'Madre de Dios'!M106+Moquegua!M106+Puno!M106+Tacna!M106)</f>
        <v>971.10903344999997</v>
      </c>
      <c r="N78" s="173">
        <f>+M78/M84</f>
        <v>0.66676330851241672</v>
      </c>
      <c r="O78" s="219">
        <f t="shared" ref="O78:O83" si="26">+M78+F78</f>
        <v>1294.81204454</v>
      </c>
      <c r="P78" s="220">
        <f>+O78/O84</f>
        <v>0.66676581926989176</v>
      </c>
      <c r="Q78" s="223"/>
      <c r="R78" s="223"/>
      <c r="S78" s="223">
        <v>2016</v>
      </c>
      <c r="T78" s="225">
        <v>2017</v>
      </c>
      <c r="U78" s="223"/>
      <c r="V78" s="223"/>
    </row>
    <row r="79" spans="1:23" s="29" customFormat="1" x14ac:dyDescent="0.25">
      <c r="A79" s="1"/>
      <c r="B79" s="39"/>
      <c r="C79" s="198" t="s">
        <v>32</v>
      </c>
      <c r="D79" s="188">
        <f>+(+Arequipa!K80+Cusco!K80+'Madre de Dios'!K80+Moquegua!K80+Puno!K80+Tacna!K80)</f>
        <v>5.4908303199999997</v>
      </c>
      <c r="E79" s="173">
        <f>+D79/D84</f>
        <v>1.1947259706311259E-2</v>
      </c>
      <c r="F79" s="188">
        <f>+(+Arequipa!M80+Cusco!M80+'Madre de Dios'!M80+Moquegua!M80+Puno!M80+Tacna!M80)</f>
        <v>7.1010157100000004</v>
      </c>
      <c r="G79" s="173">
        <f>+F79/F84</f>
        <v>1.4626889101753152E-2</v>
      </c>
      <c r="H79" s="6"/>
      <c r="I79" s="203"/>
      <c r="J79" s="198" t="s">
        <v>32</v>
      </c>
      <c r="K79" s="188">
        <f>+(Arequipa!K107+Cusco!K107+'Madre de Dios'!K107+Moquegua!K107+Puno!K107+Tacna!K107)</f>
        <v>16.45227538</v>
      </c>
      <c r="L79" s="173">
        <f>+K79/K84</f>
        <v>1.19275845244683E-2</v>
      </c>
      <c r="M79" s="188">
        <f>+(Arequipa!M107+Cusco!M107+'Madre de Dios'!M107+Moquegua!M107+Puno!M107+Tacna!M107)</f>
        <v>21.324984789999998</v>
      </c>
      <c r="N79" s="173">
        <f>+M79/M84</f>
        <v>1.4641731178262641E-2</v>
      </c>
      <c r="O79" s="219">
        <f t="shared" si="26"/>
        <v>28.426000500000001</v>
      </c>
      <c r="P79" s="220">
        <f>+O79/O84</f>
        <v>1.4638020701052671E-2</v>
      </c>
      <c r="Q79" s="223"/>
      <c r="R79" s="223" t="s">
        <v>30</v>
      </c>
      <c r="S79" s="224">
        <f>+D78+K78</f>
        <v>1283.9949820000002</v>
      </c>
      <c r="T79" s="224">
        <f>+F78+M78</f>
        <v>1294.81204454</v>
      </c>
      <c r="U79" s="223"/>
      <c r="V79" s="29" t="s">
        <v>30</v>
      </c>
      <c r="W79" s="234">
        <v>1294.81204454</v>
      </c>
    </row>
    <row r="80" spans="1:23" s="29" customFormat="1" x14ac:dyDescent="0.25">
      <c r="A80" s="1"/>
      <c r="B80" s="39"/>
      <c r="C80" s="198" t="s">
        <v>34</v>
      </c>
      <c r="D80" s="188">
        <f>+(+Arequipa!K81+Cusco!K81+'Madre de Dios'!K81+Moquegua!K81+Puno!K81+Tacna!K81)</f>
        <v>131.46028124</v>
      </c>
      <c r="E80" s="173">
        <f>+D80/D84</f>
        <v>0.28603872811698866</v>
      </c>
      <c r="F80" s="188">
        <f>+(+Arequipa!M81+Cusco!M81+'Madre de Dios'!M81+Moquegua!M81+Puno!M81+Tacna!M81)</f>
        <v>153.58094463999998</v>
      </c>
      <c r="G80" s="173">
        <f>+F80/F84</f>
        <v>0.31635072180283486</v>
      </c>
      <c r="H80" s="6"/>
      <c r="I80" s="203"/>
      <c r="J80" s="198" t="s">
        <v>34</v>
      </c>
      <c r="K80" s="188">
        <f>+(Arequipa!K108+Cusco!K108+'Madre de Dios'!K108+Moquegua!K108+Puno!K108+Tacna!K108)</f>
        <v>394.38084489000005</v>
      </c>
      <c r="L80" s="173">
        <f>+K80/K84</f>
        <v>0.2859185585949448</v>
      </c>
      <c r="M80" s="188">
        <f>+(Arequipa!M108+Cusco!M108+'Madre de Dios'!M108+Moquegua!M108+Puno!M108+Tacna!M108)</f>
        <v>460.74283430000003</v>
      </c>
      <c r="N80" s="173">
        <f>+M80/M84</f>
        <v>0.3163459570341578</v>
      </c>
      <c r="O80" s="219">
        <f t="shared" si="26"/>
        <v>614.32377894000001</v>
      </c>
      <c r="P80" s="222">
        <f>+O80/O84</f>
        <v>0.3163471482128703</v>
      </c>
      <c r="Q80" s="223"/>
      <c r="R80" s="223" t="s">
        <v>32</v>
      </c>
      <c r="S80" s="224">
        <f t="shared" ref="S80:S85" si="27">+D79+K79</f>
        <v>21.9431057</v>
      </c>
      <c r="T80" s="224">
        <f t="shared" ref="T80:T84" si="28">+F79+M79</f>
        <v>28.426000500000001</v>
      </c>
      <c r="U80" s="223"/>
      <c r="V80" s="29" t="s">
        <v>34</v>
      </c>
      <c r="W80" s="234">
        <v>614.32377894000001</v>
      </c>
    </row>
    <row r="81" spans="1:23" s="29" customFormat="1" x14ac:dyDescent="0.25">
      <c r="A81" s="1"/>
      <c r="B81" s="39"/>
      <c r="C81" s="198" t="s">
        <v>36</v>
      </c>
      <c r="D81" s="188">
        <f>+(+Arequipa!K82+Cusco!K82+'Madre de Dios'!K82+Moquegua!K82+Puno!K82+Tacna!K82)</f>
        <v>1.7891677500000003</v>
      </c>
      <c r="E81" s="173">
        <f>+D81/D84</f>
        <v>3.892972560005566E-3</v>
      </c>
      <c r="F81" s="188">
        <f>+(+Arequipa!M82+Cusco!M82+'Madre de Dios'!M82+Moquegua!M82+Puno!M82+Tacna!M82)</f>
        <v>1.0918555599999999</v>
      </c>
      <c r="G81" s="173">
        <f>+F81/F84</f>
        <v>2.2490374396386997E-3</v>
      </c>
      <c r="H81" s="6"/>
      <c r="I81" s="203"/>
      <c r="J81" s="198" t="s">
        <v>36</v>
      </c>
      <c r="K81" s="188">
        <f>+(Arequipa!K109+Cusco!K109+'Madre de Dios'!K109+Moquegua!K109+Puno!K109+Tacna!K109)</f>
        <v>5.3675032099999997</v>
      </c>
      <c r="L81" s="173">
        <f>+K81/K84</f>
        <v>3.8913370183711283E-3</v>
      </c>
      <c r="M81" s="188">
        <f>+(Arequipa!M109+Cusco!M109+'Madre de Dios'!M109+Moquegua!M109+Puno!M109+Tacna!M109)</f>
        <v>3.2755662600000002</v>
      </c>
      <c r="N81" s="173">
        <f>+M81/M84</f>
        <v>2.2490032751628125E-3</v>
      </c>
      <c r="O81" s="219">
        <f t="shared" si="26"/>
        <v>4.3674218200000006</v>
      </c>
      <c r="P81" s="220">
        <f>+O81/O84</f>
        <v>2.2490118161852964E-3</v>
      </c>
      <c r="Q81" s="223"/>
      <c r="R81" s="223" t="s">
        <v>34</v>
      </c>
      <c r="S81" s="224">
        <f t="shared" si="27"/>
        <v>525.84112613000002</v>
      </c>
      <c r="T81" s="224">
        <f t="shared" si="28"/>
        <v>614.32377894000001</v>
      </c>
      <c r="U81" s="223"/>
      <c r="V81" s="29" t="s">
        <v>32</v>
      </c>
      <c r="W81" s="234">
        <v>28.426000500000001</v>
      </c>
    </row>
    <row r="82" spans="1:23" s="29" customFormat="1" x14ac:dyDescent="0.25">
      <c r="A82" s="1"/>
      <c r="B82" s="39"/>
      <c r="C82" s="164" t="s">
        <v>38</v>
      </c>
      <c r="D82" s="188">
        <f>+(+Arequipa!K83+Cusco!K83+'Madre de Dios'!K83+Moquegua!K83+Puno!K83+Tacna!K83)</f>
        <v>0</v>
      </c>
      <c r="E82" s="173">
        <f>+D82/D84</f>
        <v>0</v>
      </c>
      <c r="F82" s="188">
        <f>+(+Arequipa!M83+Cusco!M83+'Madre de Dios'!M83+Moquegua!M83+Puno!M83+Tacna!M83)</f>
        <v>0</v>
      </c>
      <c r="G82" s="173">
        <f>+F82/F84</f>
        <v>0</v>
      </c>
      <c r="H82" s="6"/>
      <c r="I82" s="203"/>
      <c r="J82" s="164" t="s">
        <v>38</v>
      </c>
      <c r="K82" s="188">
        <f>+(Arequipa!K110+Cusco!K110+'Madre de Dios'!K110+Moquegua!K110+Puno!K110+Tacna!K110)</f>
        <v>0</v>
      </c>
      <c r="L82" s="173">
        <f>+K82/K84</f>
        <v>0</v>
      </c>
      <c r="M82" s="188">
        <f>+(Arequipa!M110+Cusco!M110+'Madre de Dios'!M110+Moquegua!M110+Puno!M110+Tacna!M110)</f>
        <v>0</v>
      </c>
      <c r="N82" s="173">
        <f>+M82/M84</f>
        <v>0</v>
      </c>
      <c r="O82" s="219">
        <f t="shared" si="26"/>
        <v>0</v>
      </c>
      <c r="P82" s="220">
        <f>+O82/O84</f>
        <v>0</v>
      </c>
      <c r="Q82" s="223"/>
      <c r="R82" s="223" t="s">
        <v>36</v>
      </c>
      <c r="S82" s="224">
        <f t="shared" si="27"/>
        <v>7.1566709599999996</v>
      </c>
      <c r="T82" s="224">
        <f t="shared" si="28"/>
        <v>4.3674218200000006</v>
      </c>
      <c r="U82" s="223"/>
      <c r="V82" s="29" t="s">
        <v>36</v>
      </c>
      <c r="W82" s="234">
        <v>4.3674218200000006</v>
      </c>
    </row>
    <row r="83" spans="1:23" x14ac:dyDescent="0.25">
      <c r="B83" s="39"/>
      <c r="C83" s="198" t="s">
        <v>40</v>
      </c>
      <c r="D83" s="188">
        <f>+(+Arequipa!K84+Cusco!K84+'Madre de Dios'!K84+Moquegua!K84+Puno!K84+Tacna!K84)</f>
        <v>0</v>
      </c>
      <c r="E83" s="173">
        <f>+D83/D84</f>
        <v>0</v>
      </c>
      <c r="F83" s="188">
        <f>+(+Arequipa!M84+Cusco!M84+'Madre de Dios'!M84+Moquegua!M84+Puno!M84+Tacna!M84)</f>
        <v>0</v>
      </c>
      <c r="G83" s="173">
        <f>+F83/F84</f>
        <v>0</v>
      </c>
      <c r="I83" s="203"/>
      <c r="J83" s="198" t="s">
        <v>40</v>
      </c>
      <c r="K83" s="188">
        <f>+(Arequipa!K111+Cusco!K111+'Madre de Dios'!K111+Moquegua!K111+Puno!K111+Tacna!K111)</f>
        <v>0</v>
      </c>
      <c r="L83" s="173">
        <f>+K83/K84</f>
        <v>0</v>
      </c>
      <c r="M83" s="188">
        <f>+(Arequipa!M111+Cusco!M111+'Madre de Dios'!M111+Moquegua!M111+Puno!M111+Tacna!M111)</f>
        <v>0</v>
      </c>
      <c r="N83" s="173">
        <f>+M83/M84</f>
        <v>0</v>
      </c>
      <c r="O83" s="219">
        <f t="shared" si="26"/>
        <v>0</v>
      </c>
      <c r="P83" s="220">
        <f>+O83/O84</f>
        <v>0</v>
      </c>
      <c r="Q83" s="223"/>
      <c r="R83" s="223" t="s">
        <v>38</v>
      </c>
      <c r="S83" s="224">
        <f t="shared" si="27"/>
        <v>0</v>
      </c>
      <c r="T83" s="224">
        <f t="shared" si="28"/>
        <v>0</v>
      </c>
      <c r="U83" s="223"/>
      <c r="V83" s="223"/>
    </row>
    <row r="84" spans="1:23" x14ac:dyDescent="0.25">
      <c r="B84" s="39"/>
      <c r="C84" s="197" t="s">
        <v>3</v>
      </c>
      <c r="D84" s="192">
        <f>SUM(D78:D83)</f>
        <v>459.58909866999994</v>
      </c>
      <c r="E84" s="195">
        <f>SUM(E78:E83)</f>
        <v>1.0000000000000002</v>
      </c>
      <c r="F84" s="192">
        <f>SUM(F78:F83)</f>
        <v>485.47682700000001</v>
      </c>
      <c r="G84" s="195">
        <f>SUM(G78:G83)</f>
        <v>0.99999999999999989</v>
      </c>
      <c r="I84" s="203"/>
      <c r="J84" s="197" t="s">
        <v>3</v>
      </c>
      <c r="K84" s="192">
        <f>SUM(K78:K83)</f>
        <v>1379.3467861200002</v>
      </c>
      <c r="L84" s="195">
        <f>SUM(L78:L83)</f>
        <v>1</v>
      </c>
      <c r="M84" s="192">
        <f>SUM(M78:M83)</f>
        <v>1456.4524188</v>
      </c>
      <c r="N84" s="195">
        <f>SUM(N78:N83)</f>
        <v>1</v>
      </c>
      <c r="O84" s="221">
        <f>SUM(O78:O83)</f>
        <v>1941.9292458</v>
      </c>
      <c r="P84" s="170"/>
      <c r="Q84" s="223"/>
      <c r="R84" s="223" t="s">
        <v>40</v>
      </c>
      <c r="S84" s="224">
        <f t="shared" si="27"/>
        <v>0</v>
      </c>
      <c r="T84" s="224">
        <f t="shared" si="28"/>
        <v>0</v>
      </c>
      <c r="U84" s="223"/>
      <c r="V84" s="223"/>
    </row>
    <row r="85" spans="1:23" x14ac:dyDescent="0.25">
      <c r="B85" s="39"/>
      <c r="C85" s="242" t="s">
        <v>83</v>
      </c>
      <c r="D85" s="242"/>
      <c r="E85" s="242"/>
      <c r="F85" s="242"/>
      <c r="G85" s="242"/>
      <c r="I85" s="36"/>
      <c r="J85" s="242" t="s">
        <v>87</v>
      </c>
      <c r="K85" s="242"/>
      <c r="L85" s="242"/>
      <c r="M85" s="242"/>
      <c r="N85" s="242"/>
      <c r="O85" s="40"/>
      <c r="P85" s="9"/>
      <c r="Q85" s="223"/>
      <c r="R85" s="223" t="s">
        <v>3</v>
      </c>
      <c r="S85" s="224">
        <f t="shared" si="27"/>
        <v>1838.93588479</v>
      </c>
      <c r="T85" s="224">
        <f>+F84+M84</f>
        <v>1941.9292458</v>
      </c>
      <c r="U85" s="223"/>
      <c r="V85" s="223"/>
    </row>
    <row r="86" spans="1:23" x14ac:dyDescent="0.25">
      <c r="B86" s="39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40"/>
      <c r="P86" s="9"/>
      <c r="Q86" s="223"/>
      <c r="R86" s="223"/>
      <c r="S86" s="223"/>
      <c r="T86" s="223"/>
      <c r="U86" s="223"/>
      <c r="V86" s="223"/>
    </row>
    <row r="87" spans="1:23" x14ac:dyDescent="0.25"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3"/>
      <c r="Q87" s="223"/>
      <c r="R87" s="223"/>
      <c r="S87" s="223"/>
      <c r="T87" s="223"/>
      <c r="U87" s="223"/>
      <c r="V87" s="223"/>
    </row>
  </sheetData>
  <sortState ref="V79:W82">
    <sortCondition descending="1" ref="W79:W82"/>
  </sortState>
  <mergeCells count="43">
    <mergeCell ref="F8:L9"/>
    <mergeCell ref="C37:G37"/>
    <mergeCell ref="I37:O37"/>
    <mergeCell ref="C38:C39"/>
    <mergeCell ref="D38:E38"/>
    <mergeCell ref="F38:G38"/>
    <mergeCell ref="I38:I39"/>
    <mergeCell ref="J38:L38"/>
    <mergeCell ref="M38:O38"/>
    <mergeCell ref="D32:E32"/>
    <mergeCell ref="D33:N33"/>
    <mergeCell ref="D34:N34"/>
    <mergeCell ref="C36:G36"/>
    <mergeCell ref="I36:O36"/>
    <mergeCell ref="M21:M22"/>
    <mergeCell ref="N21:N22"/>
    <mergeCell ref="D23:E23"/>
    <mergeCell ref="D24:E24"/>
    <mergeCell ref="D29:E29"/>
    <mergeCell ref="D31:E31"/>
    <mergeCell ref="D28:E28"/>
    <mergeCell ref="D30:E30"/>
    <mergeCell ref="C68:G68"/>
    <mergeCell ref="C71:G71"/>
    <mergeCell ref="J71:N71"/>
    <mergeCell ref="I65:I66"/>
    <mergeCell ref="I67:O67"/>
    <mergeCell ref="B55:O56"/>
    <mergeCell ref="C85:G85"/>
    <mergeCell ref="J85:N85"/>
    <mergeCell ref="B1:O2"/>
    <mergeCell ref="F10:F11"/>
    <mergeCell ref="G10:H10"/>
    <mergeCell ref="I10:J10"/>
    <mergeCell ref="K10:L10"/>
    <mergeCell ref="F19:L19"/>
    <mergeCell ref="D21:E22"/>
    <mergeCell ref="F21:H21"/>
    <mergeCell ref="I21:K21"/>
    <mergeCell ref="L21:L22"/>
    <mergeCell ref="D25:E25"/>
    <mergeCell ref="D26:E26"/>
    <mergeCell ref="D27:E27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23"/>
  <sheetViews>
    <sheetView zoomScaleNormal="100" zoomScalePageLayoutView="40" workbookViewId="0">
      <selection activeCell="A8" sqref="A8"/>
    </sheetView>
  </sheetViews>
  <sheetFormatPr baseColWidth="10" defaultColWidth="0" defaultRowHeight="15" x14ac:dyDescent="0.25"/>
  <cols>
    <col min="1" max="1" width="11.7109375" style="19" customWidth="1"/>
    <col min="2" max="15" width="11.7109375" style="23" customWidth="1"/>
    <col min="16" max="16" width="11.7109375" style="19" customWidth="1"/>
    <col min="17" max="16384" width="11.42578125" style="19" hidden="1"/>
  </cols>
  <sheetData>
    <row r="1" spans="1:16" ht="15" customHeight="1" x14ac:dyDescent="0.25">
      <c r="B1" s="280" t="s">
        <v>114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11"/>
    </row>
    <row r="2" spans="1:16" ht="15" customHeight="1" x14ac:dyDescent="0.25"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11"/>
    </row>
    <row r="3" spans="1:16" x14ac:dyDescent="0.25">
      <c r="B3" s="8" t="str">
        <f>+B7</f>
        <v>1. Presupuesto y Ejecución del Canon y otros, 2017</v>
      </c>
      <c r="C3" s="20"/>
      <c r="D3" s="20"/>
      <c r="E3" s="20"/>
      <c r="F3" s="20"/>
      <c r="G3" s="20"/>
      <c r="H3" s="8" t="str">
        <f>+B46</f>
        <v>3. Transferencias de Canon y otros.</v>
      </c>
      <c r="I3" s="21"/>
      <c r="J3" s="21"/>
      <c r="K3" s="21"/>
      <c r="L3" s="21"/>
      <c r="M3" s="8"/>
      <c r="N3" s="22"/>
      <c r="O3" s="22"/>
      <c r="P3" s="22"/>
    </row>
    <row r="4" spans="1:16" x14ac:dyDescent="0.25">
      <c r="B4" s="8" t="str">
        <f>+B26</f>
        <v>2. Peso del Gasto financiado por Canon y Otros en el Gasto Total</v>
      </c>
      <c r="C4" s="20"/>
      <c r="D4" s="20"/>
      <c r="E4" s="20"/>
      <c r="F4" s="20"/>
      <c r="G4" s="20"/>
      <c r="H4" s="134" t="str">
        <f>+B69</f>
        <v>4. Transferencia de Canon a los Gobiernos Sub Nacionales - Detalle</v>
      </c>
      <c r="I4" s="21"/>
      <c r="J4" s="21"/>
      <c r="K4" s="21"/>
      <c r="L4" s="21"/>
      <c r="M4" s="8"/>
      <c r="N4" s="22"/>
      <c r="O4" s="22"/>
      <c r="P4" s="22"/>
    </row>
    <row r="5" spans="1:16" x14ac:dyDescent="0.25">
      <c r="B5" s="8"/>
      <c r="C5" s="20"/>
      <c r="D5" s="20"/>
      <c r="E5" s="20"/>
      <c r="F5" s="20"/>
      <c r="G5" s="20"/>
      <c r="H5" s="8"/>
      <c r="I5" s="21"/>
      <c r="J5" s="21"/>
      <c r="K5" s="21"/>
      <c r="L5" s="21"/>
      <c r="M5" s="8"/>
      <c r="N5" s="22"/>
      <c r="O5" s="22"/>
      <c r="P5" s="22"/>
    </row>
    <row r="6" spans="1:1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B7" s="81" t="s">
        <v>52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1:16" ht="15" customHeight="1" x14ac:dyDescent="0.25">
      <c r="B8" s="84"/>
      <c r="C8" s="37"/>
      <c r="D8" s="263" t="s">
        <v>53</v>
      </c>
      <c r="E8" s="263"/>
      <c r="F8" s="263"/>
      <c r="G8" s="263"/>
      <c r="H8" s="263"/>
      <c r="I8" s="263"/>
      <c r="J8" s="263"/>
      <c r="K8" s="263"/>
      <c r="L8" s="263"/>
      <c r="M8" s="37"/>
      <c r="N8" s="37"/>
      <c r="O8" s="85"/>
    </row>
    <row r="9" spans="1:16" x14ac:dyDescent="0.25">
      <c r="B9" s="86"/>
      <c r="C9" s="10"/>
      <c r="D9" s="262" t="s">
        <v>91</v>
      </c>
      <c r="E9" s="262"/>
      <c r="F9" s="262"/>
      <c r="G9" s="262"/>
      <c r="H9" s="262"/>
      <c r="I9" s="262"/>
      <c r="J9" s="262"/>
      <c r="K9" s="262"/>
      <c r="L9" s="262"/>
      <c r="M9" s="37"/>
      <c r="N9" s="37"/>
      <c r="O9" s="85"/>
    </row>
    <row r="10" spans="1:16" x14ac:dyDescent="0.25">
      <c r="B10" s="86"/>
      <c r="C10" s="10"/>
      <c r="D10" s="269" t="s">
        <v>2</v>
      </c>
      <c r="E10" s="264" t="s">
        <v>6</v>
      </c>
      <c r="F10" s="265"/>
      <c r="G10" s="266"/>
      <c r="H10" s="278" t="s">
        <v>7</v>
      </c>
      <c r="I10" s="278"/>
      <c r="J10" s="278"/>
      <c r="K10" s="269" t="s">
        <v>8</v>
      </c>
      <c r="L10" s="269" t="s">
        <v>9</v>
      </c>
      <c r="M10" s="270" t="s">
        <v>10</v>
      </c>
      <c r="N10" s="46"/>
      <c r="O10" s="87"/>
    </row>
    <row r="11" spans="1:16" x14ac:dyDescent="0.25">
      <c r="B11" s="86"/>
      <c r="C11" s="10"/>
      <c r="D11" s="269"/>
      <c r="E11" s="17" t="s">
        <v>11</v>
      </c>
      <c r="F11" s="17" t="s">
        <v>12</v>
      </c>
      <c r="G11" s="17" t="s">
        <v>3</v>
      </c>
      <c r="H11" s="17" t="s">
        <v>11</v>
      </c>
      <c r="I11" s="17" t="s">
        <v>12</v>
      </c>
      <c r="J11" s="17" t="s">
        <v>3</v>
      </c>
      <c r="K11" s="269"/>
      <c r="L11" s="269"/>
      <c r="M11" s="270"/>
      <c r="N11" s="37"/>
      <c r="O11" s="85"/>
    </row>
    <row r="12" spans="1:16" x14ac:dyDescent="0.25">
      <c r="B12" s="86"/>
      <c r="C12" s="10"/>
      <c r="D12" s="27">
        <v>2010</v>
      </c>
      <c r="E12" s="96">
        <v>207.365837</v>
      </c>
      <c r="F12" s="96">
        <v>814.10097399999995</v>
      </c>
      <c r="G12" s="97">
        <f>+F12+E12</f>
        <v>1021.466811</v>
      </c>
      <c r="H12" s="96">
        <v>111.434727</v>
      </c>
      <c r="I12" s="96">
        <v>538.36774300000002</v>
      </c>
      <c r="J12" s="97">
        <f>+I12+H12</f>
        <v>649.80246999999997</v>
      </c>
      <c r="K12" s="94">
        <f>+H12/E12</f>
        <v>0.5373822834664902</v>
      </c>
      <c r="L12" s="94">
        <f>+I12/F12</f>
        <v>0.66130340116753139</v>
      </c>
      <c r="M12" s="95">
        <f>+J12/G12</f>
        <v>0.63614643471759358</v>
      </c>
      <c r="N12" s="58"/>
      <c r="O12" s="85"/>
    </row>
    <row r="13" spans="1:16" x14ac:dyDescent="0.25">
      <c r="B13" s="86"/>
      <c r="C13" s="10"/>
      <c r="D13" s="27">
        <v>2011</v>
      </c>
      <c r="E13" s="96">
        <v>230.29267999999999</v>
      </c>
      <c r="F13" s="96">
        <v>887.37872700000003</v>
      </c>
      <c r="G13" s="97">
        <f t="shared" ref="G13:G20" si="0">+F13+E13</f>
        <v>1117.671407</v>
      </c>
      <c r="H13" s="96">
        <v>202.35360399999999</v>
      </c>
      <c r="I13" s="96">
        <v>409.11605400000002</v>
      </c>
      <c r="J13" s="97">
        <f t="shared" ref="J13:J20" si="1">+I13+H13</f>
        <v>611.46965799999998</v>
      </c>
      <c r="K13" s="94">
        <f t="shared" ref="K13:L17" si="2">+H13/E13</f>
        <v>0.87868013868265371</v>
      </c>
      <c r="L13" s="94">
        <f t="shared" si="2"/>
        <v>0.46103883443669708</v>
      </c>
      <c r="M13" s="95">
        <f t="shared" ref="M13:M20" si="3">+J13/G13</f>
        <v>0.54709251231654699</v>
      </c>
      <c r="N13" s="37"/>
      <c r="O13" s="85"/>
    </row>
    <row r="14" spans="1:16" x14ac:dyDescent="0.25">
      <c r="B14" s="86"/>
      <c r="C14" s="10"/>
      <c r="D14" s="27">
        <v>2012</v>
      </c>
      <c r="E14" s="96">
        <v>254.02883499999999</v>
      </c>
      <c r="F14" s="96">
        <v>1254.9080779999999</v>
      </c>
      <c r="G14" s="97">
        <f t="shared" si="0"/>
        <v>1508.936913</v>
      </c>
      <c r="H14" s="96">
        <v>224.077167</v>
      </c>
      <c r="I14" s="96">
        <v>598.10284899999999</v>
      </c>
      <c r="J14" s="97">
        <f t="shared" si="1"/>
        <v>822.18001600000002</v>
      </c>
      <c r="K14" s="94">
        <f t="shared" si="2"/>
        <v>0.88209343242470883</v>
      </c>
      <c r="L14" s="94">
        <f t="shared" si="2"/>
        <v>0.47661088448264816</v>
      </c>
      <c r="M14" s="95">
        <f t="shared" si="3"/>
        <v>0.54487368485497445</v>
      </c>
      <c r="N14" s="37"/>
      <c r="O14" s="85"/>
    </row>
    <row r="15" spans="1:16" x14ac:dyDescent="0.25">
      <c r="B15" s="86"/>
      <c r="C15" s="10"/>
      <c r="D15" s="27">
        <v>2013</v>
      </c>
      <c r="E15" s="96">
        <v>208.07076599999999</v>
      </c>
      <c r="F15" s="96">
        <v>1255.2592500000001</v>
      </c>
      <c r="G15" s="97">
        <f t="shared" si="0"/>
        <v>1463.3300160000001</v>
      </c>
      <c r="H15" s="96">
        <v>118.858396</v>
      </c>
      <c r="I15" s="96">
        <v>640.17801699999995</v>
      </c>
      <c r="J15" s="97">
        <f t="shared" si="1"/>
        <v>759.03641299999992</v>
      </c>
      <c r="K15" s="94">
        <f t="shared" si="2"/>
        <v>0.57124024813750152</v>
      </c>
      <c r="L15" s="94">
        <f t="shared" si="2"/>
        <v>0.50999665367930958</v>
      </c>
      <c r="M15" s="95">
        <f t="shared" si="3"/>
        <v>0.51870487497742945</v>
      </c>
      <c r="N15" s="37"/>
      <c r="O15" s="85"/>
    </row>
    <row r="16" spans="1:16" x14ac:dyDescent="0.25">
      <c r="B16" s="86"/>
      <c r="C16" s="10"/>
      <c r="D16" s="27">
        <v>2014</v>
      </c>
      <c r="E16" s="96">
        <v>99.143431000000007</v>
      </c>
      <c r="F16" s="96">
        <v>880.34370899999999</v>
      </c>
      <c r="G16" s="97">
        <f t="shared" si="0"/>
        <v>979.48713999999995</v>
      </c>
      <c r="H16" s="96">
        <v>60.583261</v>
      </c>
      <c r="I16" s="96">
        <v>570.12779399999999</v>
      </c>
      <c r="J16" s="97">
        <f t="shared" si="1"/>
        <v>630.71105499999999</v>
      </c>
      <c r="K16" s="94">
        <f t="shared" si="2"/>
        <v>0.61106681894032899</v>
      </c>
      <c r="L16" s="94">
        <f t="shared" si="2"/>
        <v>0.64761954696946666</v>
      </c>
      <c r="M16" s="95">
        <f t="shared" si="3"/>
        <v>0.64391968944074141</v>
      </c>
      <c r="N16" s="37"/>
      <c r="O16" s="85"/>
    </row>
    <row r="17" spans="2:15" x14ac:dyDescent="0.25">
      <c r="B17" s="86"/>
      <c r="C17" s="10"/>
      <c r="D17" s="27">
        <v>2015</v>
      </c>
      <c r="E17" s="96">
        <v>125.349841</v>
      </c>
      <c r="F17" s="96">
        <v>695.94070099999999</v>
      </c>
      <c r="G17" s="97">
        <f t="shared" si="0"/>
        <v>821.29054199999996</v>
      </c>
      <c r="H17" s="96">
        <v>85.525119000000004</v>
      </c>
      <c r="I17" s="96">
        <v>349.96374900000001</v>
      </c>
      <c r="J17" s="97">
        <f t="shared" si="1"/>
        <v>435.48886800000002</v>
      </c>
      <c r="K17" s="94">
        <f t="shared" si="2"/>
        <v>0.68229140394362375</v>
      </c>
      <c r="L17" s="94">
        <f t="shared" si="2"/>
        <v>0.50286432234403833</v>
      </c>
      <c r="M17" s="95">
        <f t="shared" si="3"/>
        <v>0.53024946194984923</v>
      </c>
      <c r="N17" s="37"/>
      <c r="O17" s="85"/>
    </row>
    <row r="18" spans="2:15" x14ac:dyDescent="0.25">
      <c r="B18" s="86"/>
      <c r="C18" s="10"/>
      <c r="D18" s="27">
        <v>2016</v>
      </c>
      <c r="E18" s="96">
        <v>102.776995</v>
      </c>
      <c r="F18" s="96">
        <v>714.89879699999995</v>
      </c>
      <c r="G18" s="97">
        <f t="shared" si="0"/>
        <v>817.675792</v>
      </c>
      <c r="H18" s="96">
        <v>80.601068999999995</v>
      </c>
      <c r="I18" s="96">
        <v>411.27022199999999</v>
      </c>
      <c r="J18" s="97">
        <f t="shared" si="1"/>
        <v>491.87129099999999</v>
      </c>
      <c r="K18" s="94">
        <f t="shared" ref="K18:K20" si="4">+H18/E18</f>
        <v>0.78423259018226787</v>
      </c>
      <c r="L18" s="94">
        <f t="shared" ref="L18:L20" si="5">+I18/F18</f>
        <v>0.57528453499411891</v>
      </c>
      <c r="M18" s="95">
        <f t="shared" si="3"/>
        <v>0.60154806564213414</v>
      </c>
      <c r="N18" s="37"/>
      <c r="O18" s="85"/>
    </row>
    <row r="19" spans="2:15" x14ac:dyDescent="0.25">
      <c r="B19" s="86"/>
      <c r="C19" s="10"/>
      <c r="D19" s="27">
        <v>2017</v>
      </c>
      <c r="E19" s="96">
        <v>127.086125</v>
      </c>
      <c r="F19" s="96">
        <v>743.78655600000002</v>
      </c>
      <c r="G19" s="97">
        <f t="shared" si="0"/>
        <v>870.87268100000006</v>
      </c>
      <c r="H19" s="96">
        <v>101.142887</v>
      </c>
      <c r="I19" s="96">
        <v>443.54992499999997</v>
      </c>
      <c r="J19" s="97">
        <f t="shared" si="1"/>
        <v>544.692812</v>
      </c>
      <c r="K19" s="94">
        <f t="shared" si="4"/>
        <v>0.79586097223438046</v>
      </c>
      <c r="L19" s="94">
        <f t="shared" si="5"/>
        <v>0.59634033638005146</v>
      </c>
      <c r="M19" s="95">
        <f t="shared" si="3"/>
        <v>0.62545630823387832</v>
      </c>
      <c r="N19" s="37"/>
      <c r="O19" s="85"/>
    </row>
    <row r="20" spans="2:15" ht="15" customHeight="1" x14ac:dyDescent="0.25">
      <c r="B20" s="86"/>
      <c r="C20" s="10"/>
      <c r="D20" s="27" t="s">
        <v>54</v>
      </c>
      <c r="E20" s="96">
        <v>138.03987599999999</v>
      </c>
      <c r="F20" s="96">
        <v>735.83780899999999</v>
      </c>
      <c r="G20" s="97">
        <f t="shared" si="0"/>
        <v>873.87768499999993</v>
      </c>
      <c r="H20" s="96">
        <v>36.355345</v>
      </c>
      <c r="I20" s="96">
        <v>172.906013</v>
      </c>
      <c r="J20" s="97">
        <f t="shared" si="1"/>
        <v>209.261358</v>
      </c>
      <c r="K20" s="94">
        <f t="shared" si="4"/>
        <v>0.26336842696091672</v>
      </c>
      <c r="L20" s="94">
        <f t="shared" si="5"/>
        <v>0.2349784298729885</v>
      </c>
      <c r="M20" s="95">
        <f t="shared" si="3"/>
        <v>0.23946298388429499</v>
      </c>
      <c r="N20" s="37"/>
      <c r="O20" s="85"/>
    </row>
    <row r="21" spans="2:15" x14ac:dyDescent="0.25">
      <c r="B21" s="86"/>
      <c r="C21" s="10"/>
      <c r="D21" s="48" t="s">
        <v>103</v>
      </c>
      <c r="E21" s="49"/>
      <c r="F21" s="49"/>
      <c r="G21" s="49"/>
      <c r="H21" s="49"/>
      <c r="I21" s="48"/>
      <c r="J21" s="50"/>
      <c r="K21" s="50"/>
      <c r="L21" s="50"/>
      <c r="M21" s="52"/>
      <c r="N21" s="37"/>
      <c r="O21" s="85"/>
    </row>
    <row r="22" spans="2:15" x14ac:dyDescent="0.25">
      <c r="B22" s="84"/>
      <c r="C22" s="53"/>
      <c r="D22" s="247" t="s">
        <v>55</v>
      </c>
      <c r="E22" s="247"/>
      <c r="F22" s="247"/>
      <c r="G22" s="247"/>
      <c r="H22" s="247"/>
      <c r="I22" s="247"/>
      <c r="J22" s="247"/>
      <c r="K22" s="247"/>
      <c r="L22" s="247"/>
      <c r="M22" s="247"/>
      <c r="N22" s="37"/>
      <c r="O22" s="85"/>
    </row>
    <row r="23" spans="2:15" x14ac:dyDescent="0.25">
      <c r="B23" s="88"/>
      <c r="C23" s="89"/>
      <c r="D23" s="89"/>
      <c r="E23" s="89"/>
      <c r="F23" s="89"/>
      <c r="G23" s="89"/>
      <c r="H23" s="90"/>
      <c r="I23" s="90"/>
      <c r="J23" s="91"/>
      <c r="K23" s="91"/>
      <c r="L23" s="91"/>
      <c r="M23" s="91"/>
      <c r="N23" s="91"/>
      <c r="O23" s="92"/>
    </row>
    <row r="24" spans="2:15" x14ac:dyDescent="0.25">
      <c r="B24" s="46"/>
      <c r="C24" s="46"/>
      <c r="D24" s="46"/>
      <c r="E24" s="46"/>
      <c r="F24" s="46"/>
      <c r="G24" s="46"/>
      <c r="H24" s="37"/>
      <c r="I24" s="37"/>
      <c r="J24" s="19"/>
      <c r="K24" s="19"/>
      <c r="L24" s="19"/>
      <c r="M24" s="19"/>
      <c r="N24" s="19"/>
      <c r="O24" s="19"/>
    </row>
    <row r="25" spans="2:15" x14ac:dyDescent="0.25">
      <c r="B25" s="46"/>
      <c r="C25" s="46"/>
      <c r="D25" s="46"/>
      <c r="E25" s="46"/>
      <c r="F25" s="46"/>
      <c r="G25" s="46"/>
      <c r="H25" s="37"/>
      <c r="I25" s="37"/>
      <c r="J25" s="19"/>
      <c r="K25" s="19"/>
      <c r="L25" s="19"/>
      <c r="M25" s="19"/>
      <c r="N25" s="19"/>
      <c r="O25" s="19"/>
    </row>
    <row r="26" spans="2:15" x14ac:dyDescent="0.25">
      <c r="B26" s="81" t="s">
        <v>4</v>
      </c>
      <c r="C26" s="82"/>
      <c r="D26" s="82"/>
      <c r="E26" s="82"/>
      <c r="F26" s="82"/>
      <c r="G26" s="82"/>
      <c r="H26" s="82"/>
      <c r="I26" s="82"/>
      <c r="J26" s="98"/>
      <c r="K26" s="98"/>
      <c r="L26" s="98"/>
      <c r="M26" s="98"/>
      <c r="N26" s="98"/>
      <c r="O26" s="99"/>
    </row>
    <row r="27" spans="2:15" x14ac:dyDescent="0.25">
      <c r="B27" s="24"/>
      <c r="C27" s="37"/>
      <c r="D27" s="37"/>
      <c r="E27" s="268" t="s">
        <v>56</v>
      </c>
      <c r="F27" s="268"/>
      <c r="G27" s="268"/>
      <c r="H27" s="268"/>
      <c r="I27" s="268"/>
      <c r="J27" s="268"/>
      <c r="K27" s="268"/>
      <c r="L27" s="10"/>
      <c r="M27" s="10"/>
      <c r="N27" s="10"/>
      <c r="O27" s="100"/>
    </row>
    <row r="28" spans="2:15" x14ac:dyDescent="0.25">
      <c r="B28" s="24"/>
      <c r="C28" s="26"/>
      <c r="D28" s="26"/>
      <c r="E28" s="267" t="s">
        <v>91</v>
      </c>
      <c r="F28" s="267"/>
      <c r="G28" s="267"/>
      <c r="H28" s="267"/>
      <c r="I28" s="267"/>
      <c r="J28" s="267"/>
      <c r="K28" s="267"/>
      <c r="L28" s="10"/>
      <c r="M28" s="10"/>
      <c r="N28" s="10"/>
      <c r="O28" s="100"/>
    </row>
    <row r="29" spans="2:15" ht="15" customHeight="1" x14ac:dyDescent="0.25">
      <c r="B29" s="24"/>
      <c r="C29" s="26"/>
      <c r="D29" s="26"/>
      <c r="E29" s="271" t="s">
        <v>2</v>
      </c>
      <c r="F29" s="272" t="s">
        <v>13</v>
      </c>
      <c r="G29" s="273"/>
      <c r="H29" s="274"/>
      <c r="I29" s="275" t="s">
        <v>57</v>
      </c>
      <c r="J29" s="276"/>
      <c r="K29" s="277"/>
      <c r="L29" s="10"/>
      <c r="M29" s="10"/>
      <c r="N29" s="10"/>
      <c r="O29" s="100"/>
    </row>
    <row r="30" spans="2:15" x14ac:dyDescent="0.25">
      <c r="B30" s="24"/>
      <c r="C30" s="26"/>
      <c r="D30" s="26"/>
      <c r="E30" s="271"/>
      <c r="F30" s="45" t="s">
        <v>11</v>
      </c>
      <c r="G30" s="45" t="s">
        <v>12</v>
      </c>
      <c r="H30" s="45" t="s">
        <v>3</v>
      </c>
      <c r="I30" s="45" t="s">
        <v>11</v>
      </c>
      <c r="J30" s="45" t="s">
        <v>12</v>
      </c>
      <c r="K30" s="45" t="s">
        <v>3</v>
      </c>
      <c r="L30" s="10"/>
      <c r="M30" s="10"/>
      <c r="N30" s="10"/>
      <c r="O30" s="100"/>
    </row>
    <row r="31" spans="2:15" x14ac:dyDescent="0.25">
      <c r="B31" s="24"/>
      <c r="C31" s="26"/>
      <c r="D31" s="26"/>
      <c r="E31" s="47">
        <v>2010</v>
      </c>
      <c r="F31" s="104">
        <v>893.89234499999998</v>
      </c>
      <c r="G31" s="104">
        <v>937.98386500000004</v>
      </c>
      <c r="H31" s="105">
        <f>+G31+F31</f>
        <v>1831.8762099999999</v>
      </c>
      <c r="I31" s="54">
        <f t="shared" ref="I31:I36" si="6">+H12/F31</f>
        <v>0.1246623574117306</v>
      </c>
      <c r="J31" s="54">
        <f t="shared" ref="J31:J36" si="7">+I12/G31</f>
        <v>0.5739626907121691</v>
      </c>
      <c r="K31" s="55">
        <f t="shared" ref="K31:K36" si="8">+J12/H31</f>
        <v>0.35471964014424318</v>
      </c>
      <c r="L31" s="10"/>
      <c r="M31" s="10"/>
      <c r="N31" s="10"/>
      <c r="O31" s="100"/>
    </row>
    <row r="32" spans="2:15" x14ac:dyDescent="0.25">
      <c r="B32" s="24"/>
      <c r="C32" s="26"/>
      <c r="D32" s="26"/>
      <c r="E32" s="47">
        <v>2011</v>
      </c>
      <c r="F32" s="104">
        <v>1083.1417100000001</v>
      </c>
      <c r="G32" s="104">
        <v>798.32787499999995</v>
      </c>
      <c r="H32" s="105">
        <f t="shared" ref="H32:H39" si="9">+G32+F32</f>
        <v>1881.4695850000001</v>
      </c>
      <c r="I32" s="54">
        <f t="shared" si="6"/>
        <v>0.18682098762497104</v>
      </c>
      <c r="J32" s="54">
        <f t="shared" si="7"/>
        <v>0.51246620193488801</v>
      </c>
      <c r="K32" s="55">
        <f t="shared" si="8"/>
        <v>0.32499577079264874</v>
      </c>
      <c r="L32" s="10"/>
      <c r="M32" s="10"/>
      <c r="N32" s="10"/>
      <c r="O32" s="100"/>
    </row>
    <row r="33" spans="2:15" x14ac:dyDescent="0.25">
      <c r="B33" s="24"/>
      <c r="C33" s="26"/>
      <c r="D33" s="26"/>
      <c r="E33" s="47">
        <v>2012</v>
      </c>
      <c r="F33" s="104">
        <v>1112.9091100000001</v>
      </c>
      <c r="G33" s="104">
        <v>1068.855638</v>
      </c>
      <c r="H33" s="105">
        <f t="shared" si="9"/>
        <v>2181.7647480000001</v>
      </c>
      <c r="I33" s="54">
        <f t="shared" si="6"/>
        <v>0.20134363622919754</v>
      </c>
      <c r="J33" s="54">
        <f t="shared" si="7"/>
        <v>0.55957308708138187</v>
      </c>
      <c r="K33" s="55">
        <f t="shared" si="8"/>
        <v>0.37684173637587803</v>
      </c>
      <c r="L33" s="10"/>
      <c r="M33" s="10"/>
      <c r="N33" s="10"/>
      <c r="O33" s="100"/>
    </row>
    <row r="34" spans="2:15" x14ac:dyDescent="0.25">
      <c r="B34" s="24"/>
      <c r="C34" s="26"/>
      <c r="D34" s="26"/>
      <c r="E34" s="47">
        <v>2013</v>
      </c>
      <c r="F34" s="104">
        <v>1323.15843</v>
      </c>
      <c r="G34" s="104">
        <v>1217.2944970000001</v>
      </c>
      <c r="H34" s="105">
        <f t="shared" si="9"/>
        <v>2540.4529270000003</v>
      </c>
      <c r="I34" s="54">
        <f t="shared" si="6"/>
        <v>8.9829300335561482E-2</v>
      </c>
      <c r="J34" s="54">
        <f t="shared" si="7"/>
        <v>0.52590233388691632</v>
      </c>
      <c r="K34" s="55">
        <f t="shared" si="8"/>
        <v>0.29877995570511895</v>
      </c>
      <c r="L34" s="10"/>
      <c r="M34" s="10"/>
      <c r="N34" s="10"/>
      <c r="O34" s="100"/>
    </row>
    <row r="35" spans="2:15" x14ac:dyDescent="0.25">
      <c r="B35" s="24"/>
      <c r="C35" s="26"/>
      <c r="D35" s="26"/>
      <c r="E35" s="47">
        <v>2014</v>
      </c>
      <c r="F35" s="104">
        <v>1344.36148</v>
      </c>
      <c r="G35" s="104">
        <v>1196.1031009999999</v>
      </c>
      <c r="H35" s="105">
        <f t="shared" si="9"/>
        <v>2540.4645810000002</v>
      </c>
      <c r="I35" s="54">
        <f t="shared" si="6"/>
        <v>4.5064710571742952E-2</v>
      </c>
      <c r="J35" s="54">
        <f t="shared" si="7"/>
        <v>0.47665439001315657</v>
      </c>
      <c r="K35" s="55">
        <f t="shared" si="8"/>
        <v>0.24826602965341635</v>
      </c>
      <c r="L35" s="10"/>
      <c r="M35" s="10"/>
      <c r="N35" s="10"/>
      <c r="O35" s="100"/>
    </row>
    <row r="36" spans="2:15" x14ac:dyDescent="0.25">
      <c r="B36" s="24"/>
      <c r="C36" s="26"/>
      <c r="D36" s="26"/>
      <c r="E36" s="47">
        <v>2015</v>
      </c>
      <c r="F36" s="104">
        <v>1338.4448359999999</v>
      </c>
      <c r="G36" s="104">
        <v>979.45807200000002</v>
      </c>
      <c r="H36" s="105">
        <f t="shared" si="9"/>
        <v>2317.902908</v>
      </c>
      <c r="I36" s="54">
        <f t="shared" si="6"/>
        <v>6.3898874798303612E-2</v>
      </c>
      <c r="J36" s="54">
        <f t="shared" si="7"/>
        <v>0.35730345075965642</v>
      </c>
      <c r="K36" s="55">
        <f t="shared" si="8"/>
        <v>0.18788054775588556</v>
      </c>
      <c r="L36" s="37"/>
      <c r="M36" s="56"/>
      <c r="N36" s="37"/>
      <c r="O36" s="85"/>
    </row>
    <row r="37" spans="2:15" x14ac:dyDescent="0.25">
      <c r="B37" s="24"/>
      <c r="C37" s="26"/>
      <c r="D37" s="26"/>
      <c r="E37" s="47">
        <v>2016</v>
      </c>
      <c r="F37" s="104">
        <v>1554.3898959999999</v>
      </c>
      <c r="G37" s="104">
        <v>1164.0515049999999</v>
      </c>
      <c r="H37" s="105">
        <f t="shared" si="9"/>
        <v>2718.441401</v>
      </c>
      <c r="I37" s="54">
        <f t="shared" ref="I37:I39" si="10">+H18/F37</f>
        <v>5.185382972921744E-2</v>
      </c>
      <c r="J37" s="54">
        <f t="shared" ref="J37:J39" si="11">+I18/G37</f>
        <v>0.35330929966024144</v>
      </c>
      <c r="K37" s="55">
        <f t="shared" ref="K37:K39" si="12">+J18/H37</f>
        <v>0.18093871393330799</v>
      </c>
      <c r="L37" s="37"/>
      <c r="M37" s="56"/>
      <c r="N37" s="37"/>
      <c r="O37" s="85"/>
    </row>
    <row r="38" spans="2:15" x14ac:dyDescent="0.25">
      <c r="B38" s="24"/>
      <c r="C38" s="26"/>
      <c r="D38" s="26"/>
      <c r="E38" s="47">
        <v>2017</v>
      </c>
      <c r="F38" s="104">
        <v>1937.0847409999999</v>
      </c>
      <c r="G38" s="104">
        <v>1225.0752540000001</v>
      </c>
      <c r="H38" s="105">
        <f t="shared" si="9"/>
        <v>3162.159995</v>
      </c>
      <c r="I38" s="54">
        <f t="shared" si="10"/>
        <v>5.2213971262705848E-2</v>
      </c>
      <c r="J38" s="54">
        <f t="shared" si="11"/>
        <v>0.3620593294589558</v>
      </c>
      <c r="K38" s="55">
        <f t="shared" si="12"/>
        <v>0.1722534004798198</v>
      </c>
      <c r="L38" s="37"/>
      <c r="M38" s="56"/>
      <c r="N38" s="37"/>
      <c r="O38" s="85"/>
    </row>
    <row r="39" spans="2:15" ht="15" customHeight="1" x14ac:dyDescent="0.25">
      <c r="B39" s="24"/>
      <c r="C39" s="26"/>
      <c r="D39" s="26"/>
      <c r="E39" s="47" t="s">
        <v>54</v>
      </c>
      <c r="F39" s="104">
        <v>629.97801600000003</v>
      </c>
      <c r="G39" s="104">
        <v>427.514994</v>
      </c>
      <c r="H39" s="105">
        <f t="shared" si="9"/>
        <v>1057.4930100000001</v>
      </c>
      <c r="I39" s="54">
        <f t="shared" si="10"/>
        <v>5.7708910591572134E-2</v>
      </c>
      <c r="J39" s="54">
        <f t="shared" si="11"/>
        <v>0.40444432458899909</v>
      </c>
      <c r="K39" s="55">
        <f t="shared" si="12"/>
        <v>0.19788438885283977</v>
      </c>
      <c r="L39" s="58"/>
      <c r="M39" s="56"/>
      <c r="N39" s="56"/>
      <c r="O39" s="101"/>
    </row>
    <row r="40" spans="2:15" x14ac:dyDescent="0.25">
      <c r="B40" s="24"/>
      <c r="C40" s="26"/>
      <c r="D40" s="26"/>
      <c r="E40" s="48" t="s">
        <v>103</v>
      </c>
      <c r="F40" s="57"/>
      <c r="G40" s="57"/>
      <c r="H40" s="57"/>
      <c r="I40" s="57"/>
      <c r="J40" s="57"/>
      <c r="K40" s="57"/>
      <c r="L40" s="52"/>
      <c r="M40" s="52"/>
      <c r="N40" s="56"/>
      <c r="O40" s="101"/>
    </row>
    <row r="41" spans="2:15" x14ac:dyDescent="0.25">
      <c r="B41" s="28"/>
      <c r="C41" s="46"/>
      <c r="D41" s="46"/>
      <c r="E41" s="261" t="s">
        <v>14</v>
      </c>
      <c r="F41" s="261"/>
      <c r="G41" s="261"/>
      <c r="H41" s="261"/>
      <c r="I41" s="261"/>
      <c r="J41" s="261"/>
      <c r="K41" s="261"/>
      <c r="L41" s="46"/>
      <c r="M41" s="46"/>
      <c r="N41" s="46"/>
      <c r="O41" s="87"/>
    </row>
    <row r="42" spans="2:15" x14ac:dyDescent="0.25">
      <c r="B42" s="8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85"/>
    </row>
    <row r="43" spans="2:15" ht="15" customHeight="1" x14ac:dyDescent="0.25">
      <c r="B43" s="10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3"/>
    </row>
    <row r="44" spans="2:15" x14ac:dyDescent="0.25">
      <c r="B44" s="37"/>
      <c r="C44" s="44"/>
      <c r="D44" s="44"/>
      <c r="E44" s="44"/>
      <c r="F44" s="44"/>
      <c r="G44" s="44"/>
      <c r="H44" s="44"/>
      <c r="I44" s="44"/>
      <c r="J44" s="37"/>
      <c r="K44" s="44"/>
      <c r="L44" s="44"/>
      <c r="M44" s="44"/>
      <c r="N44" s="44"/>
      <c r="O44" s="44"/>
    </row>
    <row r="45" spans="2:15" x14ac:dyDescent="0.25">
      <c r="B45" s="37"/>
      <c r="C45" s="44"/>
      <c r="D45" s="44"/>
      <c r="E45" s="44"/>
      <c r="F45" s="44"/>
      <c r="G45" s="44"/>
      <c r="H45" s="44"/>
      <c r="I45" s="44"/>
      <c r="J45" s="37"/>
      <c r="K45" s="44"/>
      <c r="L45" s="44"/>
      <c r="M45" s="44"/>
      <c r="N45" s="44"/>
      <c r="O45" s="44"/>
    </row>
    <row r="46" spans="2:15" x14ac:dyDescent="0.25">
      <c r="B46" s="81" t="s">
        <v>5</v>
      </c>
      <c r="C46" s="106"/>
      <c r="D46" s="106"/>
      <c r="E46" s="106"/>
      <c r="F46" s="106"/>
      <c r="G46" s="106"/>
      <c r="H46" s="112"/>
      <c r="I46" s="112"/>
      <c r="J46" s="112"/>
      <c r="K46" s="112"/>
      <c r="L46" s="112"/>
      <c r="M46" s="112"/>
      <c r="N46" s="112"/>
      <c r="O46" s="107"/>
    </row>
    <row r="47" spans="2:15" x14ac:dyDescent="0.25">
      <c r="B47" s="28"/>
      <c r="C47" s="46"/>
      <c r="D47" s="46"/>
      <c r="E47" s="46"/>
      <c r="F47" s="46"/>
      <c r="H47" s="26"/>
      <c r="I47" s="26"/>
      <c r="J47" s="26"/>
      <c r="K47" s="26"/>
      <c r="L47" s="46"/>
      <c r="M47" s="46"/>
      <c r="N47" s="46"/>
      <c r="O47" s="85"/>
    </row>
    <row r="48" spans="2:15" x14ac:dyDescent="0.25">
      <c r="B48" s="28"/>
      <c r="C48" s="268" t="s">
        <v>58</v>
      </c>
      <c r="D48" s="268"/>
      <c r="E48" s="268"/>
      <c r="F48" s="268"/>
      <c r="G48" s="268"/>
      <c r="H48" s="26"/>
      <c r="I48" s="268" t="s">
        <v>60</v>
      </c>
      <c r="J48" s="268"/>
      <c r="K48" s="268"/>
      <c r="L48" s="268"/>
      <c r="M48" s="268"/>
      <c r="N48" s="268"/>
      <c r="O48" s="85"/>
    </row>
    <row r="49" spans="2:15" x14ac:dyDescent="0.25">
      <c r="B49" s="28"/>
      <c r="C49" s="268" t="s">
        <v>91</v>
      </c>
      <c r="D49" s="268"/>
      <c r="E49" s="268"/>
      <c r="F49" s="268"/>
      <c r="G49" s="268"/>
      <c r="H49" s="26"/>
      <c r="I49" s="268" t="s">
        <v>17</v>
      </c>
      <c r="J49" s="268"/>
      <c r="K49" s="268"/>
      <c r="L49" s="268"/>
      <c r="M49" s="268"/>
      <c r="N49" s="268"/>
      <c r="O49" s="85"/>
    </row>
    <row r="50" spans="2:15" x14ac:dyDescent="0.25">
      <c r="B50" s="28"/>
      <c r="C50" s="93" t="s">
        <v>2</v>
      </c>
      <c r="D50" s="93" t="s">
        <v>11</v>
      </c>
      <c r="E50" s="93" t="s">
        <v>12</v>
      </c>
      <c r="F50" s="93" t="s">
        <v>3</v>
      </c>
      <c r="G50" s="93" t="s">
        <v>15</v>
      </c>
      <c r="I50" s="144" t="s">
        <v>20</v>
      </c>
      <c r="J50" s="145"/>
      <c r="K50" s="145">
        <v>2016</v>
      </c>
      <c r="L50" s="146" t="s">
        <v>19</v>
      </c>
      <c r="M50" s="146">
        <v>2017</v>
      </c>
      <c r="N50" s="146" t="s">
        <v>19</v>
      </c>
      <c r="O50" s="85"/>
    </row>
    <row r="51" spans="2:15" x14ac:dyDescent="0.25">
      <c r="B51" s="28"/>
      <c r="C51" s="27">
        <v>2010</v>
      </c>
      <c r="D51" s="141">
        <v>126.46407732999999</v>
      </c>
      <c r="E51" s="141">
        <v>365.05234127</v>
      </c>
      <c r="F51" s="141">
        <f>+E51+D51</f>
        <v>491.51641860000001</v>
      </c>
      <c r="G51" s="142">
        <v>-0.1601136169586449</v>
      </c>
      <c r="I51" s="110" t="s">
        <v>22</v>
      </c>
      <c r="J51" s="64"/>
      <c r="K51" s="147">
        <f>+K73+K100</f>
        <v>30.845288709999998</v>
      </c>
      <c r="L51" s="148">
        <f>+K51/K53</f>
        <v>7.0161906407648758E-2</v>
      </c>
      <c r="M51" s="147">
        <f>+M73+M100</f>
        <v>265.95783755999997</v>
      </c>
      <c r="N51" s="148">
        <f>+M51/M53</f>
        <v>0.45557479935282891</v>
      </c>
      <c r="O51" s="85"/>
    </row>
    <row r="52" spans="2:15" x14ac:dyDescent="0.25">
      <c r="B52" s="28"/>
      <c r="C52" s="27">
        <v>2011</v>
      </c>
      <c r="D52" s="141">
        <v>209.76512830000001</v>
      </c>
      <c r="E52" s="141">
        <v>608.46948249000002</v>
      </c>
      <c r="F52" s="141">
        <f t="shared" ref="F52:F58" si="13">+E52+D52</f>
        <v>818.23461079000003</v>
      </c>
      <c r="G52" s="142">
        <f>+F52/F51-1</f>
        <v>0.66471470702972768</v>
      </c>
      <c r="I52" s="110" t="s">
        <v>1</v>
      </c>
      <c r="J52" s="64"/>
      <c r="K52" s="147">
        <f>+K74+K101</f>
        <v>408.78485091000005</v>
      </c>
      <c r="L52" s="148">
        <f>+K52/K53</f>
        <v>0.92983809359235126</v>
      </c>
      <c r="M52" s="147">
        <f>+M74+M101</f>
        <v>317.82738922999999</v>
      </c>
      <c r="N52" s="148">
        <f>+M52/M53</f>
        <v>0.54442520064717104</v>
      </c>
      <c r="O52" s="85"/>
    </row>
    <row r="53" spans="2:15" x14ac:dyDescent="0.25">
      <c r="B53" s="28"/>
      <c r="C53" s="27">
        <v>2012</v>
      </c>
      <c r="D53" s="141">
        <v>224.53596736</v>
      </c>
      <c r="E53" s="141">
        <v>668.92170283000007</v>
      </c>
      <c r="F53" s="141">
        <f t="shared" si="13"/>
        <v>893.45767019000004</v>
      </c>
      <c r="G53" s="142">
        <f t="shared" ref="G53:G58" si="14">+F53/F52-1</f>
        <v>9.1933362886437386E-2</v>
      </c>
      <c r="I53" s="136" t="s">
        <v>3</v>
      </c>
      <c r="J53" s="75"/>
      <c r="K53" s="149">
        <f>+K75+K102</f>
        <v>439.63013962000002</v>
      </c>
      <c r="L53" s="150">
        <f>+L52+L51</f>
        <v>1</v>
      </c>
      <c r="M53" s="149">
        <f>+M75+M102</f>
        <v>583.78522679000002</v>
      </c>
      <c r="N53" s="150">
        <f>+N52+N51</f>
        <v>1</v>
      </c>
      <c r="O53" s="85"/>
    </row>
    <row r="54" spans="2:15" x14ac:dyDescent="0.25">
      <c r="B54" s="28"/>
      <c r="C54" s="27">
        <v>2013</v>
      </c>
      <c r="D54" s="141">
        <v>133.93432884999999</v>
      </c>
      <c r="E54" s="141">
        <v>424.40052795999998</v>
      </c>
      <c r="F54" s="141">
        <f t="shared" si="13"/>
        <v>558.33485681000002</v>
      </c>
      <c r="G54" s="143">
        <f t="shared" si="14"/>
        <v>-0.37508527215255072</v>
      </c>
      <c r="H54" s="26"/>
      <c r="I54" s="36"/>
      <c r="J54" s="36"/>
      <c r="K54" s="36"/>
      <c r="L54" s="36"/>
      <c r="M54" s="36"/>
      <c r="N54" s="36"/>
      <c r="O54" s="85"/>
    </row>
    <row r="55" spans="2:15" x14ac:dyDescent="0.25">
      <c r="B55" s="28"/>
      <c r="C55" s="27">
        <v>2014</v>
      </c>
      <c r="D55" s="141">
        <v>108.29352981999999</v>
      </c>
      <c r="E55" s="141">
        <v>439.36929800000001</v>
      </c>
      <c r="F55" s="141">
        <f t="shared" si="13"/>
        <v>547.66282781999996</v>
      </c>
      <c r="G55" s="143">
        <f t="shared" si="14"/>
        <v>-1.9114029618307882E-2</v>
      </c>
      <c r="H55" s="26"/>
      <c r="I55" s="36"/>
      <c r="J55" s="115"/>
      <c r="K55" s="115"/>
      <c r="L55" s="36"/>
      <c r="M55" s="36"/>
      <c r="N55" s="36"/>
      <c r="O55" s="85"/>
    </row>
    <row r="56" spans="2:15" x14ac:dyDescent="0.25">
      <c r="B56" s="24"/>
      <c r="C56" s="27">
        <v>2015</v>
      </c>
      <c r="D56" s="141">
        <v>105.92869156</v>
      </c>
      <c r="E56" s="141">
        <v>431.66565029000003</v>
      </c>
      <c r="F56" s="141">
        <f t="shared" si="13"/>
        <v>537.59434185000009</v>
      </c>
      <c r="G56" s="142">
        <f t="shared" si="14"/>
        <v>-1.8384461129264507E-2</v>
      </c>
      <c r="I56" s="151" t="s">
        <v>28</v>
      </c>
      <c r="J56" s="78"/>
      <c r="K56" s="77">
        <v>2016</v>
      </c>
      <c r="L56" s="45" t="s">
        <v>19</v>
      </c>
      <c r="M56" s="45">
        <v>2017</v>
      </c>
      <c r="N56" s="45" t="s">
        <v>19</v>
      </c>
      <c r="O56" s="40"/>
    </row>
    <row r="57" spans="2:15" x14ac:dyDescent="0.25">
      <c r="B57" s="24"/>
      <c r="C57" s="27">
        <v>2016</v>
      </c>
      <c r="D57" s="217">
        <f>+E92</f>
        <v>70.438975929999998</v>
      </c>
      <c r="E57" s="217">
        <f>+E119</f>
        <v>369.19116369</v>
      </c>
      <c r="F57" s="141">
        <f t="shared" si="13"/>
        <v>439.63013962000002</v>
      </c>
      <c r="G57" s="142">
        <f t="shared" si="14"/>
        <v>-0.18222699646145846</v>
      </c>
      <c r="I57" s="137" t="s">
        <v>30</v>
      </c>
      <c r="J57" s="138"/>
      <c r="K57" s="147">
        <f>+K79+K106</f>
        <v>0</v>
      </c>
      <c r="L57" s="148">
        <f t="shared" ref="L57:L63" si="15">+K57/K$63</f>
        <v>0</v>
      </c>
      <c r="M57" s="147">
        <f>+M79+M106</f>
        <v>0</v>
      </c>
      <c r="N57" s="148">
        <f t="shared" ref="N57:N63" si="16">+M57/M$63</f>
        <v>0</v>
      </c>
      <c r="O57" s="40"/>
    </row>
    <row r="58" spans="2:15" x14ac:dyDescent="0.25">
      <c r="B58" s="114"/>
      <c r="C58" s="27">
        <v>2017</v>
      </c>
      <c r="D58" s="217">
        <f>+G92</f>
        <v>109.88568309</v>
      </c>
      <c r="E58" s="217">
        <f>+G119</f>
        <v>473.89954369999998</v>
      </c>
      <c r="F58" s="141">
        <f t="shared" si="13"/>
        <v>583.78522679000002</v>
      </c>
      <c r="G58" s="142">
        <f t="shared" si="14"/>
        <v>0.32790082885264038</v>
      </c>
      <c r="H58" s="19"/>
      <c r="I58" s="139" t="s">
        <v>32</v>
      </c>
      <c r="J58" s="140"/>
      <c r="K58" s="147">
        <f>+K80+K107</f>
        <v>4.4468170599999999</v>
      </c>
      <c r="L58" s="148">
        <f t="shared" si="15"/>
        <v>0.14416519494461233</v>
      </c>
      <c r="M58" s="147">
        <f>+M80+M107</f>
        <v>4.8962089400000002</v>
      </c>
      <c r="N58" s="148">
        <f t="shared" si="16"/>
        <v>1.8409718566370192E-2</v>
      </c>
      <c r="O58" s="40"/>
    </row>
    <row r="59" spans="2:15" x14ac:dyDescent="0.25">
      <c r="B59" s="114"/>
      <c r="C59" s="261" t="s">
        <v>16</v>
      </c>
      <c r="D59" s="261"/>
      <c r="E59" s="261"/>
      <c r="F59" s="261"/>
      <c r="G59" s="261"/>
      <c r="H59" s="19"/>
      <c r="I59" s="137" t="s">
        <v>34</v>
      </c>
      <c r="J59" s="138"/>
      <c r="K59" s="147">
        <f>+K81+K108</f>
        <v>21.98520727</v>
      </c>
      <c r="L59" s="148">
        <f t="shared" si="15"/>
        <v>0.71275738336248506</v>
      </c>
      <c r="M59" s="147">
        <f>+M81+M108</f>
        <v>258.60851987000001</v>
      </c>
      <c r="N59" s="148">
        <f t="shared" si="16"/>
        <v>0.97236660608528969</v>
      </c>
      <c r="O59" s="40"/>
    </row>
    <row r="60" spans="2:15" x14ac:dyDescent="0.25">
      <c r="B60" s="114"/>
      <c r="C60" s="51"/>
      <c r="D60" s="51"/>
      <c r="E60" s="51"/>
      <c r="F60" s="51"/>
      <c r="G60" s="51"/>
      <c r="H60" s="19"/>
      <c r="I60" s="110" t="s">
        <v>36</v>
      </c>
      <c r="J60" s="64"/>
      <c r="K60" s="147">
        <f>+K82+K109</f>
        <v>4.4132643799999993</v>
      </c>
      <c r="L60" s="148">
        <f t="shared" si="15"/>
        <v>0.14307742169290266</v>
      </c>
      <c r="M60" s="147">
        <f>+M82+M109</f>
        <v>2.4531087500000002</v>
      </c>
      <c r="N60" s="148">
        <f t="shared" si="16"/>
        <v>9.2236753483400519E-3</v>
      </c>
      <c r="O60" s="40"/>
    </row>
    <row r="61" spans="2:15" x14ac:dyDescent="0.25">
      <c r="B61" s="114"/>
      <c r="C61" s="51"/>
      <c r="D61" s="51"/>
      <c r="E61" s="51"/>
      <c r="F61" s="51"/>
      <c r="G61" s="51"/>
      <c r="H61" s="19"/>
      <c r="I61" s="110" t="s">
        <v>40</v>
      </c>
      <c r="J61" s="64"/>
      <c r="K61" s="147">
        <f>+K84+K111</f>
        <v>0</v>
      </c>
      <c r="L61" s="148">
        <f t="shared" si="15"/>
        <v>0</v>
      </c>
      <c r="M61" s="147">
        <f>+M84+M111</f>
        <v>0</v>
      </c>
      <c r="N61" s="148">
        <f t="shared" si="16"/>
        <v>0</v>
      </c>
      <c r="O61" s="40"/>
    </row>
    <row r="62" spans="2:15" x14ac:dyDescent="0.25">
      <c r="B62" s="114"/>
      <c r="C62" s="51"/>
      <c r="D62" s="51"/>
      <c r="E62" s="51"/>
      <c r="F62" s="51"/>
      <c r="G62" s="51"/>
      <c r="H62" s="19"/>
      <c r="I62" s="110" t="s">
        <v>38</v>
      </c>
      <c r="J62" s="64"/>
      <c r="K62" s="104">
        <f>+K83+K110</f>
        <v>0</v>
      </c>
      <c r="L62" s="73">
        <f t="shared" si="15"/>
        <v>0</v>
      </c>
      <c r="M62" s="104">
        <f>+M83+M110</f>
        <v>0</v>
      </c>
      <c r="N62" s="73">
        <f t="shared" si="16"/>
        <v>0</v>
      </c>
      <c r="O62" s="40"/>
    </row>
    <row r="63" spans="2:15" x14ac:dyDescent="0.25">
      <c r="B63" s="114"/>
      <c r="C63" s="51"/>
      <c r="D63" s="51"/>
      <c r="E63" s="51"/>
      <c r="F63" s="51"/>
      <c r="G63" s="51"/>
      <c r="H63" s="19"/>
      <c r="I63" s="136" t="s">
        <v>3</v>
      </c>
      <c r="J63" s="75"/>
      <c r="K63" s="149">
        <f>SUM(K57:K62)</f>
        <v>30.845288709999998</v>
      </c>
      <c r="L63" s="150">
        <f t="shared" si="15"/>
        <v>1</v>
      </c>
      <c r="M63" s="149">
        <f>SUM(M57:M62)</f>
        <v>265.95783756000003</v>
      </c>
      <c r="N63" s="150">
        <f t="shared" si="16"/>
        <v>1</v>
      </c>
      <c r="O63" s="40"/>
    </row>
    <row r="64" spans="2:15" x14ac:dyDescent="0.25">
      <c r="B64" s="114"/>
      <c r="C64" s="51"/>
      <c r="D64" s="51"/>
      <c r="E64" s="51"/>
      <c r="F64" s="51"/>
      <c r="G64" s="51"/>
      <c r="H64" s="10"/>
      <c r="I64" s="261" t="s">
        <v>61</v>
      </c>
      <c r="J64" s="261"/>
      <c r="K64" s="261"/>
      <c r="L64" s="261"/>
      <c r="M64" s="261"/>
      <c r="N64" s="261"/>
      <c r="O64" s="40"/>
    </row>
    <row r="65" spans="2:15" x14ac:dyDescent="0.25">
      <c r="B65" s="114"/>
      <c r="C65" s="51"/>
      <c r="D65" s="51"/>
      <c r="E65" s="51"/>
      <c r="F65" s="51"/>
      <c r="G65" s="51"/>
      <c r="H65" s="19"/>
      <c r="I65" s="19"/>
      <c r="J65" s="19"/>
      <c r="K65" s="19"/>
      <c r="L65" s="36"/>
      <c r="M65" s="36"/>
      <c r="N65" s="36"/>
      <c r="O65" s="40"/>
    </row>
    <row r="66" spans="2:15" x14ac:dyDescent="0.25">
      <c r="B66" s="116"/>
      <c r="C66" s="117"/>
      <c r="D66" s="117"/>
      <c r="E66" s="117"/>
      <c r="F66" s="117"/>
      <c r="G66" s="117"/>
      <c r="H66" s="118"/>
      <c r="I66" s="118"/>
      <c r="J66" s="118"/>
      <c r="K66" s="118"/>
      <c r="L66" s="42"/>
      <c r="M66" s="42"/>
      <c r="N66" s="42"/>
      <c r="O66" s="43"/>
    </row>
    <row r="67" spans="2:15" x14ac:dyDescent="0.25">
      <c r="B67" s="115"/>
      <c r="C67" s="115"/>
      <c r="D67" s="115"/>
      <c r="E67" s="115"/>
      <c r="F67" s="115"/>
      <c r="G67" s="115"/>
      <c r="H67" s="119"/>
      <c r="I67" s="119"/>
      <c r="J67" s="119"/>
      <c r="K67" s="119"/>
      <c r="L67" s="36"/>
      <c r="M67" s="36"/>
      <c r="N67" s="36"/>
      <c r="O67" s="36"/>
    </row>
    <row r="68" spans="2:15" x14ac:dyDescent="0.25">
      <c r="B68" s="115"/>
      <c r="C68" s="115"/>
      <c r="D68" s="115"/>
      <c r="E68" s="115"/>
      <c r="F68" s="115"/>
      <c r="G68" s="115"/>
      <c r="H68" s="119"/>
      <c r="I68" s="119"/>
      <c r="J68" s="119"/>
      <c r="K68" s="119"/>
      <c r="L68" s="36"/>
      <c r="M68" s="36"/>
      <c r="N68" s="36"/>
      <c r="O68" s="36"/>
    </row>
    <row r="69" spans="2:15" x14ac:dyDescent="0.25">
      <c r="B69" s="156" t="s">
        <v>64</v>
      </c>
      <c r="C69" s="157"/>
      <c r="D69" s="157"/>
      <c r="E69" s="157"/>
      <c r="F69" s="157"/>
      <c r="G69" s="157"/>
      <c r="H69" s="113"/>
      <c r="I69" s="113"/>
      <c r="J69" s="113"/>
      <c r="K69" s="113"/>
      <c r="L69" s="120"/>
      <c r="M69" s="120"/>
      <c r="N69" s="120"/>
      <c r="O69" s="121"/>
    </row>
    <row r="70" spans="2:15" x14ac:dyDescent="0.25">
      <c r="B70" s="153" t="s">
        <v>63</v>
      </c>
      <c r="C70" s="154"/>
      <c r="D70" s="154"/>
      <c r="E70" s="155"/>
      <c r="F70" s="155"/>
      <c r="G70" s="155"/>
      <c r="H70" s="119"/>
      <c r="I70" s="119"/>
      <c r="J70" s="119"/>
      <c r="K70" s="119"/>
      <c r="L70" s="36"/>
      <c r="M70" s="36"/>
      <c r="N70" s="36"/>
      <c r="O70" s="40"/>
    </row>
    <row r="71" spans="2:15" x14ac:dyDescent="0.25">
      <c r="B71" s="28" t="s">
        <v>17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0"/>
    </row>
    <row r="72" spans="2:15" x14ac:dyDescent="0.25">
      <c r="B72" s="108" t="s">
        <v>18</v>
      </c>
      <c r="C72" s="61"/>
      <c r="D72" s="62"/>
      <c r="E72" s="45">
        <v>2016</v>
      </c>
      <c r="F72" s="45" t="s">
        <v>19</v>
      </c>
      <c r="G72" s="45">
        <v>2017</v>
      </c>
      <c r="H72" s="45" t="s">
        <v>19</v>
      </c>
      <c r="I72" s="36"/>
      <c r="J72" s="45" t="s">
        <v>20</v>
      </c>
      <c r="K72" s="45">
        <v>2016</v>
      </c>
      <c r="L72" s="45" t="s">
        <v>19</v>
      </c>
      <c r="M72" s="45">
        <v>2017</v>
      </c>
      <c r="N72" s="45" t="s">
        <v>19</v>
      </c>
      <c r="O72" s="40"/>
    </row>
    <row r="73" spans="2:15" x14ac:dyDescent="0.25">
      <c r="B73" s="109" t="s">
        <v>21</v>
      </c>
      <c r="C73" s="63"/>
      <c r="D73" s="64"/>
      <c r="E73" s="158"/>
      <c r="F73" s="65" t="str">
        <f t="shared" ref="F73:F91" si="17">+IF(E73="","",+E73/E$92)</f>
        <v/>
      </c>
      <c r="G73" s="158"/>
      <c r="H73" s="65" t="str">
        <f t="shared" ref="H73:H91" si="18">+IF(G73="","",+G73/G$92)</f>
        <v/>
      </c>
      <c r="I73" s="36"/>
      <c r="J73" s="66" t="s">
        <v>22</v>
      </c>
      <c r="K73" s="67">
        <f>+SUM(E73:E81)</f>
        <v>7.7113219600000003</v>
      </c>
      <c r="L73" s="60">
        <f>+K73/K75</f>
        <v>0.10947521394495095</v>
      </c>
      <c r="M73" s="67">
        <f>+SUM(G73:G81)</f>
        <v>66.489459389999993</v>
      </c>
      <c r="N73" s="60">
        <f>+M73/M75</f>
        <v>0.60507845535749127</v>
      </c>
      <c r="O73" s="40"/>
    </row>
    <row r="74" spans="2:15" x14ac:dyDescent="0.25">
      <c r="B74" s="109" t="s">
        <v>23</v>
      </c>
      <c r="C74" s="63"/>
      <c r="D74" s="64"/>
      <c r="E74" s="158"/>
      <c r="F74" s="65" t="str">
        <f t="shared" si="17"/>
        <v/>
      </c>
      <c r="G74" s="158"/>
      <c r="H74" s="65" t="str">
        <f t="shared" si="18"/>
        <v/>
      </c>
      <c r="I74" s="36"/>
      <c r="J74" s="59" t="s">
        <v>1</v>
      </c>
      <c r="K74" s="67">
        <f>+SUM(E82:E91)</f>
        <v>62.727653969999999</v>
      </c>
      <c r="L74" s="60">
        <f>+K74/K75</f>
        <v>0.89052478605504903</v>
      </c>
      <c r="M74" s="67">
        <f>+SUM(G82:G91)</f>
        <v>43.396223700000007</v>
      </c>
      <c r="N74" s="60">
        <f>+M74/M75</f>
        <v>0.39492154464250878</v>
      </c>
      <c r="O74" s="40"/>
    </row>
    <row r="75" spans="2:15" x14ac:dyDescent="0.25">
      <c r="B75" s="109" t="s">
        <v>24</v>
      </c>
      <c r="C75" s="63"/>
      <c r="D75" s="64"/>
      <c r="E75" s="158">
        <v>1.1117042500000001</v>
      </c>
      <c r="F75" s="65">
        <f t="shared" si="17"/>
        <v>1.5782515792176995E-2</v>
      </c>
      <c r="G75" s="158">
        <v>1.2240522300000001</v>
      </c>
      <c r="H75" s="65">
        <f t="shared" si="18"/>
        <v>1.1139324028203574E-2</v>
      </c>
      <c r="I75" s="36"/>
      <c r="J75" s="68" t="s">
        <v>3</v>
      </c>
      <c r="K75" s="69">
        <f>SUM(K73:K74)</f>
        <v>70.438975929999998</v>
      </c>
      <c r="L75" s="70">
        <f>+L74+L73</f>
        <v>1</v>
      </c>
      <c r="M75" s="69">
        <f>SUM(M73:M74)</f>
        <v>109.88568309</v>
      </c>
      <c r="N75" s="70">
        <f>+N74+N73</f>
        <v>1</v>
      </c>
      <c r="O75" s="40"/>
    </row>
    <row r="76" spans="2:15" x14ac:dyDescent="0.25">
      <c r="B76" s="109" t="s">
        <v>25</v>
      </c>
      <c r="C76" s="63"/>
      <c r="D76" s="64"/>
      <c r="E76" s="158">
        <v>5.4963015999999998</v>
      </c>
      <c r="F76" s="65">
        <f t="shared" si="17"/>
        <v>7.8029266147509699E-2</v>
      </c>
      <c r="G76" s="158">
        <v>64.652129889999998</v>
      </c>
      <c r="H76" s="65">
        <f t="shared" si="18"/>
        <v>0.58835808334601492</v>
      </c>
      <c r="I76" s="36"/>
      <c r="J76" s="36"/>
      <c r="K76" s="36"/>
      <c r="L76" s="36"/>
      <c r="M76" s="36"/>
      <c r="N76" s="36"/>
      <c r="O76" s="40"/>
    </row>
    <row r="77" spans="2:15" x14ac:dyDescent="0.25">
      <c r="B77" s="109" t="s">
        <v>26</v>
      </c>
      <c r="C77" s="63"/>
      <c r="D77" s="64"/>
      <c r="E77" s="158">
        <v>0.34665921</v>
      </c>
      <c r="F77" s="65">
        <f t="shared" si="17"/>
        <v>4.9214118380213083E-3</v>
      </c>
      <c r="G77" s="158">
        <v>0.25801072000000003</v>
      </c>
      <c r="H77" s="65">
        <f t="shared" si="18"/>
        <v>2.347992138235886E-3</v>
      </c>
      <c r="I77" s="36"/>
      <c r="J77" s="36"/>
      <c r="K77" s="115"/>
      <c r="L77" s="115"/>
      <c r="M77" s="36"/>
      <c r="N77" s="36"/>
      <c r="O77" s="40"/>
    </row>
    <row r="78" spans="2:15" x14ac:dyDescent="0.25">
      <c r="B78" s="109" t="s">
        <v>27</v>
      </c>
      <c r="C78" s="63"/>
      <c r="D78" s="64"/>
      <c r="E78" s="158">
        <v>0.75665690000000008</v>
      </c>
      <c r="F78" s="65">
        <f t="shared" si="17"/>
        <v>1.0742020167242941E-2</v>
      </c>
      <c r="G78" s="158">
        <v>0.35526655000000001</v>
      </c>
      <c r="H78" s="65">
        <f t="shared" si="18"/>
        <v>3.2330558450369279E-3</v>
      </c>
      <c r="I78" s="36"/>
      <c r="J78" s="71" t="s">
        <v>28</v>
      </c>
      <c r="K78" s="45">
        <v>2016</v>
      </c>
      <c r="L78" s="45" t="s">
        <v>19</v>
      </c>
      <c r="M78" s="45">
        <v>2017</v>
      </c>
      <c r="N78" s="45" t="s">
        <v>19</v>
      </c>
      <c r="O78" s="40"/>
    </row>
    <row r="79" spans="2:15" x14ac:dyDescent="0.25">
      <c r="B79" s="110" t="s">
        <v>29</v>
      </c>
      <c r="C79" s="63"/>
      <c r="D79" s="64"/>
      <c r="E79" s="158"/>
      <c r="F79" s="65" t="str">
        <f t="shared" si="17"/>
        <v/>
      </c>
      <c r="G79" s="158"/>
      <c r="H79" s="65" t="str">
        <f t="shared" si="18"/>
        <v/>
      </c>
      <c r="I79" s="36"/>
      <c r="J79" s="72" t="s">
        <v>30</v>
      </c>
      <c r="K79" s="67">
        <f>+E73+E74</f>
        <v>0</v>
      </c>
      <c r="L79" s="60">
        <f>+K79/K$85</f>
        <v>0</v>
      </c>
      <c r="M79" s="67">
        <f>+G73+G74</f>
        <v>0</v>
      </c>
      <c r="N79" s="60">
        <f t="shared" ref="N79:N85" si="19">+M79/M$85</f>
        <v>0</v>
      </c>
      <c r="O79" s="40"/>
    </row>
    <row r="80" spans="2:15" x14ac:dyDescent="0.25">
      <c r="B80" s="109" t="s">
        <v>31</v>
      </c>
      <c r="C80" s="63"/>
      <c r="D80" s="64"/>
      <c r="E80" s="158"/>
      <c r="F80" s="65" t="str">
        <f t="shared" si="17"/>
        <v/>
      </c>
      <c r="G80" s="158"/>
      <c r="H80" s="65" t="str">
        <f t="shared" si="18"/>
        <v/>
      </c>
      <c r="I80" s="36"/>
      <c r="J80" s="72" t="s">
        <v>32</v>
      </c>
      <c r="K80" s="67">
        <f>+E75</f>
        <v>1.1117042500000001</v>
      </c>
      <c r="L80" s="60">
        <f t="shared" ref="L80:L85" si="20">+K80/K$85</f>
        <v>0.14416519706564038</v>
      </c>
      <c r="M80" s="67">
        <f>+G75</f>
        <v>1.2240522300000001</v>
      </c>
      <c r="N80" s="60">
        <f t="shared" si="19"/>
        <v>1.8409718491170308E-2</v>
      </c>
      <c r="O80" s="40"/>
    </row>
    <row r="81" spans="2:15" x14ac:dyDescent="0.25">
      <c r="B81" s="109" t="s">
        <v>33</v>
      </c>
      <c r="C81" s="63"/>
      <c r="D81" s="64"/>
      <c r="E81" s="158"/>
      <c r="F81" s="65" t="str">
        <f t="shared" si="17"/>
        <v/>
      </c>
      <c r="G81" s="158"/>
      <c r="H81" s="65" t="str">
        <f t="shared" si="18"/>
        <v/>
      </c>
      <c r="I81" s="36"/>
      <c r="J81" s="72" t="s">
        <v>34</v>
      </c>
      <c r="K81" s="67">
        <f>+E76</f>
        <v>5.4963015999999998</v>
      </c>
      <c r="L81" s="60">
        <f t="shared" si="20"/>
        <v>0.71275737526072636</v>
      </c>
      <c r="M81" s="67">
        <f>+G76</f>
        <v>64.652129889999998</v>
      </c>
      <c r="N81" s="60">
        <f t="shared" si="19"/>
        <v>0.97236660491969151</v>
      </c>
      <c r="O81" s="40"/>
    </row>
    <row r="82" spans="2:15" x14ac:dyDescent="0.25">
      <c r="B82" s="109" t="s">
        <v>35</v>
      </c>
      <c r="C82" s="63"/>
      <c r="D82" s="64"/>
      <c r="E82" s="158"/>
      <c r="F82" s="65" t="str">
        <f t="shared" si="17"/>
        <v/>
      </c>
      <c r="G82" s="158"/>
      <c r="H82" s="65" t="str">
        <f t="shared" si="18"/>
        <v/>
      </c>
      <c r="I82" s="36"/>
      <c r="J82" s="72" t="s">
        <v>36</v>
      </c>
      <c r="K82" s="67">
        <f>+E77+E78</f>
        <v>1.1033161100000002</v>
      </c>
      <c r="L82" s="60">
        <f t="shared" si="20"/>
        <v>0.14307742767363332</v>
      </c>
      <c r="M82" s="67">
        <f>+G77+G78</f>
        <v>0.61327726999999999</v>
      </c>
      <c r="N82" s="60">
        <f t="shared" si="19"/>
        <v>9.2236765891382296E-3</v>
      </c>
      <c r="O82" s="40"/>
    </row>
    <row r="83" spans="2:15" x14ac:dyDescent="0.25">
      <c r="B83" s="109" t="s">
        <v>37</v>
      </c>
      <c r="C83" s="63"/>
      <c r="D83" s="64"/>
      <c r="E83" s="158"/>
      <c r="F83" s="65" t="str">
        <f t="shared" si="17"/>
        <v/>
      </c>
      <c r="G83" s="158"/>
      <c r="H83" s="65" t="str">
        <f t="shared" si="18"/>
        <v/>
      </c>
      <c r="I83" s="36"/>
      <c r="J83" s="73" t="s">
        <v>38</v>
      </c>
      <c r="K83" s="67">
        <f>+E79</f>
        <v>0</v>
      </c>
      <c r="L83" s="60">
        <f t="shared" si="20"/>
        <v>0</v>
      </c>
      <c r="M83" s="67">
        <f>+G79</f>
        <v>0</v>
      </c>
      <c r="N83" s="60">
        <f t="shared" si="19"/>
        <v>0</v>
      </c>
      <c r="O83" s="40"/>
    </row>
    <row r="84" spans="2:15" ht="15" customHeight="1" x14ac:dyDescent="0.25">
      <c r="B84" s="110" t="s">
        <v>39</v>
      </c>
      <c r="C84" s="63"/>
      <c r="D84" s="64"/>
      <c r="E84" s="158"/>
      <c r="F84" s="65" t="str">
        <f t="shared" si="17"/>
        <v/>
      </c>
      <c r="G84" s="158"/>
      <c r="H84" s="65" t="str">
        <f t="shared" si="18"/>
        <v/>
      </c>
      <c r="I84" s="36"/>
      <c r="J84" s="72" t="s">
        <v>40</v>
      </c>
      <c r="K84" s="67">
        <f>+E80+E81</f>
        <v>0</v>
      </c>
      <c r="L84" s="60">
        <f t="shared" si="20"/>
        <v>0</v>
      </c>
      <c r="M84" s="67">
        <f>+G80+G81</f>
        <v>0</v>
      </c>
      <c r="N84" s="60">
        <f t="shared" si="19"/>
        <v>0</v>
      </c>
      <c r="O84" s="40"/>
    </row>
    <row r="85" spans="2:15" x14ac:dyDescent="0.25">
      <c r="B85" s="110" t="s">
        <v>41</v>
      </c>
      <c r="C85" s="63"/>
      <c r="D85" s="64"/>
      <c r="E85" s="158"/>
      <c r="F85" s="65" t="str">
        <f t="shared" si="17"/>
        <v/>
      </c>
      <c r="G85" s="158"/>
      <c r="H85" s="65" t="str">
        <f t="shared" si="18"/>
        <v/>
      </c>
      <c r="I85" s="36"/>
      <c r="J85" s="68" t="s">
        <v>3</v>
      </c>
      <c r="K85" s="69">
        <f>SUM(K79:K84)</f>
        <v>7.7113219599999994</v>
      </c>
      <c r="L85" s="70">
        <f t="shared" si="20"/>
        <v>1</v>
      </c>
      <c r="M85" s="69">
        <f>SUM(M79:M84)</f>
        <v>66.489459389999993</v>
      </c>
      <c r="N85" s="70">
        <f t="shared" si="19"/>
        <v>1</v>
      </c>
      <c r="O85" s="40"/>
    </row>
    <row r="86" spans="2:15" x14ac:dyDescent="0.25">
      <c r="B86" s="109" t="s">
        <v>42</v>
      </c>
      <c r="C86" s="63"/>
      <c r="D86" s="64"/>
      <c r="E86" s="158"/>
      <c r="F86" s="65" t="str">
        <f t="shared" si="17"/>
        <v/>
      </c>
      <c r="G86" s="158"/>
      <c r="H86" s="65" t="str">
        <f t="shared" si="18"/>
        <v/>
      </c>
      <c r="I86" s="36"/>
      <c r="J86" s="36"/>
      <c r="K86" s="36"/>
      <c r="L86" s="36"/>
      <c r="M86" s="36"/>
      <c r="N86" s="36"/>
      <c r="O86" s="40"/>
    </row>
    <row r="87" spans="2:15" x14ac:dyDescent="0.25">
      <c r="B87" s="109" t="s">
        <v>43</v>
      </c>
      <c r="C87" s="63"/>
      <c r="D87" s="64"/>
      <c r="E87" s="158"/>
      <c r="F87" s="65" t="str">
        <f t="shared" si="17"/>
        <v/>
      </c>
      <c r="G87" s="158"/>
      <c r="H87" s="65" t="str">
        <f t="shared" si="18"/>
        <v/>
      </c>
      <c r="I87" s="36"/>
      <c r="J87" s="36"/>
      <c r="K87" s="36"/>
      <c r="L87" s="36"/>
      <c r="M87" s="36"/>
      <c r="N87" s="36"/>
      <c r="O87" s="40"/>
    </row>
    <row r="88" spans="2:15" x14ac:dyDescent="0.25">
      <c r="B88" s="109" t="s">
        <v>44</v>
      </c>
      <c r="C88" s="63"/>
      <c r="D88" s="64"/>
      <c r="E88" s="158">
        <v>8.0850000000000009</v>
      </c>
      <c r="F88" s="65">
        <f t="shared" si="17"/>
        <v>0.11478020361957868</v>
      </c>
      <c r="G88" s="158">
        <v>5.1551689999999999</v>
      </c>
      <c r="H88" s="65">
        <f t="shared" si="18"/>
        <v>4.6913927775083734E-2</v>
      </c>
      <c r="I88" s="36"/>
      <c r="J88" s="36"/>
      <c r="K88" s="36"/>
      <c r="L88" s="36"/>
      <c r="M88" s="36"/>
      <c r="N88" s="36"/>
      <c r="O88" s="40"/>
    </row>
    <row r="89" spans="2:15" x14ac:dyDescent="0.25">
      <c r="B89" s="109" t="s">
        <v>45</v>
      </c>
      <c r="C89" s="63"/>
      <c r="D89" s="64"/>
      <c r="E89" s="158">
        <v>54.642653969999998</v>
      </c>
      <c r="F89" s="65">
        <f t="shared" si="17"/>
        <v>0.7757445824354704</v>
      </c>
      <c r="G89" s="158">
        <v>38.241054700000007</v>
      </c>
      <c r="H89" s="65">
        <f t="shared" si="18"/>
        <v>0.34800761686742504</v>
      </c>
      <c r="I89" s="36"/>
      <c r="J89" s="36"/>
      <c r="K89" s="36"/>
      <c r="L89" s="36"/>
      <c r="M89" s="36"/>
      <c r="N89" s="36"/>
      <c r="O89" s="40"/>
    </row>
    <row r="90" spans="2:15" x14ac:dyDescent="0.25">
      <c r="B90" s="109" t="s">
        <v>46</v>
      </c>
      <c r="C90" s="63"/>
      <c r="D90" s="64"/>
      <c r="E90" s="158"/>
      <c r="F90" s="65" t="str">
        <f t="shared" si="17"/>
        <v/>
      </c>
      <c r="G90" s="158"/>
      <c r="H90" s="65" t="str">
        <f t="shared" si="18"/>
        <v/>
      </c>
      <c r="I90" s="36"/>
      <c r="J90" s="36"/>
      <c r="K90" s="36"/>
      <c r="L90" s="36"/>
      <c r="M90" s="36"/>
      <c r="N90" s="36"/>
      <c r="O90" s="40"/>
    </row>
    <row r="91" spans="2:15" x14ac:dyDescent="0.25">
      <c r="B91" s="109" t="s">
        <v>47</v>
      </c>
      <c r="C91" s="63"/>
      <c r="D91" s="64"/>
      <c r="E91" s="158"/>
      <c r="F91" s="65" t="str">
        <f t="shared" si="17"/>
        <v/>
      </c>
      <c r="G91" s="158"/>
      <c r="H91" s="65" t="str">
        <f t="shared" si="18"/>
        <v/>
      </c>
      <c r="I91" s="36"/>
      <c r="J91" s="36"/>
      <c r="K91" s="36"/>
      <c r="L91" s="36"/>
      <c r="M91" s="36"/>
      <c r="N91" s="36"/>
      <c r="O91" s="40"/>
    </row>
    <row r="92" spans="2:15" x14ac:dyDescent="0.25">
      <c r="B92" s="111" t="s">
        <v>48</v>
      </c>
      <c r="C92" s="74"/>
      <c r="D92" s="75"/>
      <c r="E92" s="69">
        <f>SUM(E73:E91)</f>
        <v>70.438975929999998</v>
      </c>
      <c r="F92" s="76">
        <f>SUM(F73:F91)</f>
        <v>1</v>
      </c>
      <c r="G92" s="135">
        <f>SUM(G73:G91)</f>
        <v>109.88568309</v>
      </c>
      <c r="H92" s="76">
        <f>SUM(H73:H91)</f>
        <v>1.0000000000000002</v>
      </c>
      <c r="I92" s="36"/>
      <c r="J92" s="36"/>
      <c r="K92" s="36"/>
      <c r="L92" s="36"/>
      <c r="M92" s="36"/>
      <c r="N92" s="36"/>
      <c r="O92" s="40"/>
    </row>
    <row r="93" spans="2:15" x14ac:dyDescent="0.25">
      <c r="B93" s="260" t="s">
        <v>59</v>
      </c>
      <c r="C93" s="261"/>
      <c r="D93" s="261"/>
      <c r="E93" s="261"/>
      <c r="F93" s="261"/>
      <c r="G93" s="261"/>
      <c r="H93" s="261"/>
      <c r="I93" s="36"/>
      <c r="J93" s="36"/>
      <c r="K93" s="36"/>
      <c r="L93" s="36"/>
      <c r="M93" s="36"/>
      <c r="N93" s="36"/>
      <c r="O93" s="40"/>
    </row>
    <row r="94" spans="2:15" x14ac:dyDescent="0.25">
      <c r="B94" s="39"/>
      <c r="C94" s="122"/>
      <c r="D94" s="122"/>
      <c r="E94" s="122"/>
      <c r="F94" s="122"/>
      <c r="G94" s="122"/>
      <c r="H94" s="36"/>
      <c r="I94" s="36"/>
      <c r="J94" s="36"/>
      <c r="K94" s="36"/>
      <c r="L94" s="36"/>
      <c r="M94" s="36"/>
      <c r="N94" s="36"/>
      <c r="O94" s="40"/>
    </row>
    <row r="95" spans="2:15" x14ac:dyDescent="0.25">
      <c r="B95" s="39"/>
      <c r="C95" s="122"/>
      <c r="D95" s="122"/>
      <c r="E95" s="122"/>
      <c r="F95" s="122"/>
      <c r="G95" s="122"/>
      <c r="H95" s="36"/>
      <c r="I95" s="36"/>
      <c r="J95" s="36"/>
      <c r="K95" s="36"/>
      <c r="L95" s="36"/>
      <c r="M95" s="36"/>
      <c r="N95" s="36"/>
      <c r="O95" s="40"/>
    </row>
    <row r="96" spans="2:15" x14ac:dyDescent="0.25">
      <c r="B96" s="39"/>
      <c r="C96" s="122"/>
      <c r="D96" s="122"/>
      <c r="E96" s="122"/>
      <c r="F96" s="122"/>
      <c r="G96" s="122"/>
      <c r="H96" s="36"/>
      <c r="I96" s="36"/>
      <c r="J96" s="36"/>
      <c r="K96" s="36"/>
      <c r="L96" s="36"/>
      <c r="M96" s="36"/>
      <c r="N96" s="36"/>
      <c r="O96" s="40"/>
    </row>
    <row r="97" spans="2:15" x14ac:dyDescent="0.25">
      <c r="B97" s="152" t="s">
        <v>62</v>
      </c>
      <c r="C97" s="26"/>
      <c r="D97" s="26"/>
      <c r="E97" s="26"/>
      <c r="F97" s="26"/>
      <c r="G97" s="26"/>
      <c r="H97" s="36"/>
      <c r="I97" s="36"/>
      <c r="J97" s="36"/>
      <c r="K97" s="36"/>
      <c r="L97" s="36"/>
      <c r="M97" s="36"/>
      <c r="N97" s="36"/>
      <c r="O97" s="40"/>
    </row>
    <row r="98" spans="2:15" x14ac:dyDescent="0.25">
      <c r="B98" s="28" t="s">
        <v>17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40"/>
    </row>
    <row r="99" spans="2:15" x14ac:dyDescent="0.25">
      <c r="B99" s="108" t="s">
        <v>18</v>
      </c>
      <c r="C99" s="61"/>
      <c r="D99" s="62"/>
      <c r="E99" s="45">
        <v>2016</v>
      </c>
      <c r="F99" s="45" t="s">
        <v>19</v>
      </c>
      <c r="G99" s="45">
        <v>2017</v>
      </c>
      <c r="H99" s="45" t="s">
        <v>19</v>
      </c>
      <c r="I99" s="123"/>
      <c r="J99" s="45" t="s">
        <v>20</v>
      </c>
      <c r="K99" s="45">
        <v>2016</v>
      </c>
      <c r="L99" s="45" t="s">
        <v>19</v>
      </c>
      <c r="M99" s="45">
        <v>2017</v>
      </c>
      <c r="N99" s="45" t="s">
        <v>19</v>
      </c>
      <c r="O99" s="124"/>
    </row>
    <row r="100" spans="2:15" x14ac:dyDescent="0.25">
      <c r="B100" s="109" t="s">
        <v>21</v>
      </c>
      <c r="C100" s="63"/>
      <c r="D100" s="64"/>
      <c r="E100" s="158"/>
      <c r="F100" s="65" t="str">
        <f>+IF(E100="","",+E100/E$119)</f>
        <v/>
      </c>
      <c r="G100" s="158"/>
      <c r="H100" s="65" t="str">
        <f>+IF(G100="","",+G100/G$119)</f>
        <v/>
      </c>
      <c r="I100" s="125"/>
      <c r="J100" s="66" t="s">
        <v>22</v>
      </c>
      <c r="K100" s="67">
        <f>+SUM(E100:E107)</f>
        <v>23.133966749999999</v>
      </c>
      <c r="L100" s="60">
        <f>+K100/K102</f>
        <v>6.2661214636829637E-2</v>
      </c>
      <c r="M100" s="67">
        <f>+SUM(G100:G107)</f>
        <v>199.46837816999999</v>
      </c>
      <c r="N100" s="60">
        <f>+M100/M102</f>
        <v>0.42090856769482893</v>
      </c>
      <c r="O100" s="126"/>
    </row>
    <row r="101" spans="2:15" x14ac:dyDescent="0.25">
      <c r="B101" s="109" t="s">
        <v>23</v>
      </c>
      <c r="C101" s="63"/>
      <c r="D101" s="64"/>
      <c r="E101" s="158"/>
      <c r="F101" s="65" t="str">
        <f t="shared" ref="F101:H119" si="21">+IF(E101="","",+E101/E$119)</f>
        <v/>
      </c>
      <c r="G101" s="158"/>
      <c r="H101" s="65" t="str">
        <f t="shared" si="21"/>
        <v/>
      </c>
      <c r="I101" s="125"/>
      <c r="J101" s="59" t="s">
        <v>1</v>
      </c>
      <c r="K101" s="67">
        <f>+SUM(E108:E118)</f>
        <v>346.05719694000004</v>
      </c>
      <c r="L101" s="60">
        <f>+K101/K102</f>
        <v>0.93733878536317028</v>
      </c>
      <c r="M101" s="67">
        <f>+SUM(G108:G118)</f>
        <v>274.43116552999999</v>
      </c>
      <c r="N101" s="60">
        <f>+M101/M102</f>
        <v>0.57909143230517102</v>
      </c>
      <c r="O101" s="126"/>
    </row>
    <row r="102" spans="2:15" x14ac:dyDescent="0.25">
      <c r="B102" s="109" t="s">
        <v>24</v>
      </c>
      <c r="C102" s="63"/>
      <c r="D102" s="64"/>
      <c r="E102" s="158">
        <v>3.33511281</v>
      </c>
      <c r="F102" s="65">
        <f t="shared" si="21"/>
        <v>9.0335661792826805E-3</v>
      </c>
      <c r="G102" s="158">
        <v>3.6721567099999999</v>
      </c>
      <c r="H102" s="65">
        <f t="shared" si="21"/>
        <v>7.7488082839865377E-3</v>
      </c>
      <c r="I102" s="125"/>
      <c r="J102" s="68" t="s">
        <v>3</v>
      </c>
      <c r="K102" s="69">
        <f>SUM(K100:K101)</f>
        <v>369.19116369000005</v>
      </c>
      <c r="L102" s="70">
        <f>+L101+L100</f>
        <v>0.99999999999999989</v>
      </c>
      <c r="M102" s="69">
        <f>SUM(M100:M101)</f>
        <v>473.89954369999998</v>
      </c>
      <c r="N102" s="70">
        <f>+N101+N100</f>
        <v>1</v>
      </c>
      <c r="O102" s="126"/>
    </row>
    <row r="103" spans="2:15" x14ac:dyDescent="0.25">
      <c r="B103" s="109" t="s">
        <v>25</v>
      </c>
      <c r="C103" s="63"/>
      <c r="D103" s="64"/>
      <c r="E103" s="158">
        <v>16.488905670000001</v>
      </c>
      <c r="F103" s="65">
        <f t="shared" si="21"/>
        <v>4.4662243552083758E-2</v>
      </c>
      <c r="G103" s="158">
        <v>193.95638997999998</v>
      </c>
      <c r="H103" s="65">
        <f t="shared" si="21"/>
        <v>0.40927743560517799</v>
      </c>
      <c r="I103" s="125"/>
      <c r="J103" s="36"/>
      <c r="K103" s="36"/>
      <c r="L103" s="36"/>
      <c r="M103" s="36"/>
      <c r="N103" s="36"/>
      <c r="O103" s="126"/>
    </row>
    <row r="104" spans="2:15" x14ac:dyDescent="0.25">
      <c r="B104" s="109" t="s">
        <v>26</v>
      </c>
      <c r="C104" s="63"/>
      <c r="D104" s="64"/>
      <c r="E104" s="158">
        <v>1.0399776000000001</v>
      </c>
      <c r="F104" s="65">
        <f t="shared" si="21"/>
        <v>2.816908155670924E-3</v>
      </c>
      <c r="G104" s="158">
        <v>0.77403221</v>
      </c>
      <c r="H104" s="65">
        <f t="shared" si="21"/>
        <v>1.6333255017649852E-3</v>
      </c>
      <c r="I104" s="26"/>
      <c r="J104" s="36"/>
      <c r="K104" s="115"/>
      <c r="L104" s="115"/>
      <c r="M104" s="36"/>
      <c r="N104" s="36"/>
      <c r="O104" s="25"/>
    </row>
    <row r="105" spans="2:15" x14ac:dyDescent="0.25">
      <c r="B105" s="109" t="s">
        <v>27</v>
      </c>
      <c r="C105" s="63"/>
      <c r="D105" s="64"/>
      <c r="E105" s="158">
        <v>2.2699706699999997</v>
      </c>
      <c r="F105" s="65">
        <f t="shared" si="21"/>
        <v>6.148496749792294E-3</v>
      </c>
      <c r="G105" s="158">
        <v>1.0657992700000001</v>
      </c>
      <c r="H105" s="65">
        <f t="shared" si="21"/>
        <v>2.2489983038994012E-3</v>
      </c>
      <c r="I105" s="36"/>
      <c r="J105" s="71" t="s">
        <v>28</v>
      </c>
      <c r="K105" s="45">
        <v>2016</v>
      </c>
      <c r="L105" s="45" t="s">
        <v>19</v>
      </c>
      <c r="M105" s="45">
        <v>2017</v>
      </c>
      <c r="N105" s="45" t="s">
        <v>19</v>
      </c>
      <c r="O105" s="40"/>
    </row>
    <row r="106" spans="2:15" x14ac:dyDescent="0.25">
      <c r="B106" s="109" t="s">
        <v>31</v>
      </c>
      <c r="C106" s="63"/>
      <c r="D106" s="64"/>
      <c r="E106" s="158"/>
      <c r="F106" s="65" t="str">
        <f t="shared" si="21"/>
        <v/>
      </c>
      <c r="G106" s="158"/>
      <c r="H106" s="65" t="str">
        <f t="shared" si="21"/>
        <v/>
      </c>
      <c r="I106" s="36"/>
      <c r="J106" s="72" t="s">
        <v>30</v>
      </c>
      <c r="K106" s="67">
        <f>+E100+E101</f>
        <v>0</v>
      </c>
      <c r="L106" s="60">
        <f t="shared" ref="L106:L107" si="22">+K106/K$112</f>
        <v>0</v>
      </c>
      <c r="M106" s="67">
        <f>+G100+G101</f>
        <v>0</v>
      </c>
      <c r="N106" s="60">
        <f t="shared" ref="N106" si="23">+M106/M$112</f>
        <v>0</v>
      </c>
      <c r="O106" s="40"/>
    </row>
    <row r="107" spans="2:15" x14ac:dyDescent="0.25">
      <c r="B107" s="109" t="s">
        <v>33</v>
      </c>
      <c r="C107" s="63"/>
      <c r="D107" s="64"/>
      <c r="E107" s="158"/>
      <c r="F107" s="65" t="str">
        <f t="shared" si="21"/>
        <v/>
      </c>
      <c r="G107" s="158"/>
      <c r="H107" s="65" t="str">
        <f t="shared" si="21"/>
        <v/>
      </c>
      <c r="I107" s="123"/>
      <c r="J107" s="72" t="s">
        <v>32</v>
      </c>
      <c r="K107" s="67">
        <f>+E102</f>
        <v>3.33511281</v>
      </c>
      <c r="L107" s="60">
        <f t="shared" si="22"/>
        <v>0.14416519423760304</v>
      </c>
      <c r="M107" s="67">
        <f>+G102</f>
        <v>3.6721567099999999</v>
      </c>
      <c r="N107" s="60">
        <f>+M107/M$112</f>
        <v>1.8409718591436825E-2</v>
      </c>
      <c r="O107" s="124"/>
    </row>
    <row r="108" spans="2:15" x14ac:dyDescent="0.25">
      <c r="B108" s="109" t="s">
        <v>65</v>
      </c>
      <c r="C108" s="63"/>
      <c r="D108" s="64"/>
      <c r="E108" s="158"/>
      <c r="F108" s="65" t="str">
        <f t="shared" si="21"/>
        <v/>
      </c>
      <c r="G108" s="158">
        <v>9.1089990000000007</v>
      </c>
      <c r="H108" s="65">
        <f t="shared" si="21"/>
        <v>1.9221371113550621E-2</v>
      </c>
      <c r="I108" s="119"/>
      <c r="J108" s="72" t="s">
        <v>34</v>
      </c>
      <c r="K108" s="67">
        <f>+E103</f>
        <v>16.488905670000001</v>
      </c>
      <c r="L108" s="60">
        <f>+K108/K$112</f>
        <v>0.71275738606307115</v>
      </c>
      <c r="M108" s="67">
        <f>+G103</f>
        <v>193.95638997999998</v>
      </c>
      <c r="N108" s="60">
        <f t="shared" ref="N108:N112" si="24">+M108/M$112</f>
        <v>0.97236660647382256</v>
      </c>
      <c r="O108" s="127"/>
    </row>
    <row r="109" spans="2:15" x14ac:dyDescent="0.25">
      <c r="B109" s="110" t="s">
        <v>39</v>
      </c>
      <c r="C109" s="63"/>
      <c r="D109" s="64"/>
      <c r="E109" s="158"/>
      <c r="F109" s="65" t="str">
        <f t="shared" si="21"/>
        <v/>
      </c>
      <c r="G109" s="158"/>
      <c r="H109" s="65" t="str">
        <f t="shared" si="21"/>
        <v/>
      </c>
      <c r="I109" s="119"/>
      <c r="J109" s="72" t="s">
        <v>36</v>
      </c>
      <c r="K109" s="67">
        <f>+E104+E105</f>
        <v>3.3099482699999996</v>
      </c>
      <c r="L109" s="60">
        <f t="shared" ref="L109:L112" si="25">+K109/K$112</f>
        <v>0.14307741969932586</v>
      </c>
      <c r="M109" s="67">
        <f>+G104+G105</f>
        <v>1.83983148</v>
      </c>
      <c r="N109" s="60">
        <f t="shared" si="24"/>
        <v>9.223674934740661E-3</v>
      </c>
      <c r="O109" s="127"/>
    </row>
    <row r="110" spans="2:15" x14ac:dyDescent="0.25">
      <c r="B110" s="110" t="s">
        <v>41</v>
      </c>
      <c r="C110" s="63"/>
      <c r="D110" s="64"/>
      <c r="E110" s="158"/>
      <c r="F110" s="65" t="str">
        <f t="shared" si="21"/>
        <v/>
      </c>
      <c r="G110" s="158"/>
      <c r="H110" s="65" t="str">
        <f t="shared" si="21"/>
        <v/>
      </c>
      <c r="I110" s="119"/>
      <c r="J110" s="73" t="s">
        <v>38</v>
      </c>
      <c r="K110" s="67"/>
      <c r="L110" s="60">
        <f t="shared" si="25"/>
        <v>0</v>
      </c>
      <c r="M110" s="67"/>
      <c r="N110" s="60">
        <f t="shared" si="24"/>
        <v>0</v>
      </c>
      <c r="O110" s="127"/>
    </row>
    <row r="111" spans="2:15" x14ac:dyDescent="0.25">
      <c r="B111" s="109" t="s">
        <v>49</v>
      </c>
      <c r="C111" s="63"/>
      <c r="D111" s="64"/>
      <c r="E111" s="158"/>
      <c r="F111" s="65" t="str">
        <f t="shared" si="21"/>
        <v/>
      </c>
      <c r="G111" s="158"/>
      <c r="H111" s="65" t="str">
        <f t="shared" si="21"/>
        <v/>
      </c>
      <c r="I111" s="26"/>
      <c r="J111" s="72" t="s">
        <v>40</v>
      </c>
      <c r="K111" s="67">
        <f>+E107+E106</f>
        <v>0</v>
      </c>
      <c r="L111" s="60">
        <f t="shared" si="25"/>
        <v>0</v>
      </c>
      <c r="M111" s="67">
        <f>+G107+G106</f>
        <v>0</v>
      </c>
      <c r="N111" s="60">
        <f t="shared" si="24"/>
        <v>0</v>
      </c>
      <c r="O111" s="25"/>
    </row>
    <row r="112" spans="2:15" x14ac:dyDescent="0.25">
      <c r="B112" s="109" t="s">
        <v>43</v>
      </c>
      <c r="C112" s="63"/>
      <c r="D112" s="64"/>
      <c r="E112" s="158">
        <v>0.64587300000000003</v>
      </c>
      <c r="F112" s="65">
        <f t="shared" si="21"/>
        <v>1.7494270273010174E-3</v>
      </c>
      <c r="G112" s="158">
        <v>5.7216459999999998</v>
      </c>
      <c r="H112" s="65">
        <f t="shared" si="21"/>
        <v>1.2073541905796945E-2</v>
      </c>
      <c r="I112" s="36"/>
      <c r="J112" s="68" t="s">
        <v>3</v>
      </c>
      <c r="K112" s="69">
        <f>SUM(K106:K111)</f>
        <v>23.133966749999999</v>
      </c>
      <c r="L112" s="70">
        <f t="shared" si="25"/>
        <v>1</v>
      </c>
      <c r="M112" s="69">
        <f>SUM(M106:M111)</f>
        <v>199.46837816999997</v>
      </c>
      <c r="N112" s="70">
        <f t="shared" si="24"/>
        <v>1</v>
      </c>
      <c r="O112" s="128"/>
    </row>
    <row r="113" spans="2:15" x14ac:dyDescent="0.25">
      <c r="B113" s="110" t="s">
        <v>44</v>
      </c>
      <c r="C113" s="63"/>
      <c r="D113" s="64"/>
      <c r="E113" s="158"/>
      <c r="F113" s="65" t="str">
        <f t="shared" si="21"/>
        <v/>
      </c>
      <c r="G113" s="158"/>
      <c r="H113" s="65" t="str">
        <f t="shared" si="21"/>
        <v/>
      </c>
      <c r="I113" s="36"/>
      <c r="J113" s="36"/>
      <c r="K113" s="36"/>
      <c r="L113" s="36"/>
      <c r="M113" s="36"/>
      <c r="N113" s="36"/>
      <c r="O113" s="40"/>
    </row>
    <row r="114" spans="2:15" x14ac:dyDescent="0.25">
      <c r="B114" s="109" t="s">
        <v>50</v>
      </c>
      <c r="C114" s="63"/>
      <c r="D114" s="64"/>
      <c r="E114" s="158"/>
      <c r="F114" s="65" t="str">
        <f t="shared" si="21"/>
        <v/>
      </c>
      <c r="G114" s="158"/>
      <c r="H114" s="65" t="str">
        <f t="shared" si="21"/>
        <v/>
      </c>
      <c r="I114" s="36"/>
      <c r="J114" s="36"/>
      <c r="K114" s="36"/>
      <c r="L114" s="36"/>
      <c r="M114" s="36"/>
      <c r="N114" s="36"/>
      <c r="O114" s="40"/>
    </row>
    <row r="115" spans="2:15" x14ac:dyDescent="0.25">
      <c r="B115" s="109" t="s">
        <v>51</v>
      </c>
      <c r="C115" s="63"/>
      <c r="D115" s="64"/>
      <c r="E115" s="158">
        <v>35.246071000000001</v>
      </c>
      <c r="F115" s="65">
        <f t="shared" si="21"/>
        <v>9.5468349371425343E-2</v>
      </c>
      <c r="G115" s="158">
        <v>34.533000999999999</v>
      </c>
      <c r="H115" s="65">
        <f t="shared" si="21"/>
        <v>7.2869876029804673E-2</v>
      </c>
      <c r="I115" s="36"/>
      <c r="J115" s="36"/>
      <c r="K115" s="36"/>
      <c r="L115" s="36"/>
      <c r="M115" s="36"/>
      <c r="N115" s="36"/>
      <c r="O115" s="40"/>
    </row>
    <row r="116" spans="2:15" x14ac:dyDescent="0.25">
      <c r="B116" s="109" t="s">
        <v>45</v>
      </c>
      <c r="C116" s="63"/>
      <c r="D116" s="64"/>
      <c r="E116" s="158">
        <v>291.42748812000002</v>
      </c>
      <c r="F116" s="65">
        <f t="shared" si="21"/>
        <v>0.78936745182965407</v>
      </c>
      <c r="G116" s="158">
        <v>203.95229140000001</v>
      </c>
      <c r="H116" s="65">
        <f t="shared" si="21"/>
        <v>0.43037030550320832</v>
      </c>
      <c r="I116" s="36"/>
      <c r="J116" s="36"/>
      <c r="K116" s="36"/>
      <c r="L116" s="36"/>
      <c r="M116" s="36"/>
      <c r="N116" s="36"/>
      <c r="O116" s="40"/>
    </row>
    <row r="117" spans="2:15" x14ac:dyDescent="0.25">
      <c r="B117" s="109" t="s">
        <v>46</v>
      </c>
      <c r="C117" s="63"/>
      <c r="D117" s="64"/>
      <c r="E117" s="158">
        <v>18.737764819999999</v>
      </c>
      <c r="F117" s="65">
        <f t="shared" si="21"/>
        <v>5.0753557134789934E-2</v>
      </c>
      <c r="G117" s="158">
        <v>21.115228129999998</v>
      </c>
      <c r="H117" s="65">
        <f t="shared" si="21"/>
        <v>4.4556337752810544E-2</v>
      </c>
      <c r="I117" s="36"/>
      <c r="J117" s="36"/>
      <c r="K117" s="36"/>
      <c r="L117" s="36"/>
      <c r="M117" s="36"/>
      <c r="N117" s="36"/>
      <c r="O117" s="40"/>
    </row>
    <row r="118" spans="2:15" x14ac:dyDescent="0.25">
      <c r="B118" s="109" t="s">
        <v>47</v>
      </c>
      <c r="C118" s="63"/>
      <c r="D118" s="64"/>
      <c r="E118" s="158"/>
      <c r="F118" s="65" t="str">
        <f t="shared" si="21"/>
        <v/>
      </c>
      <c r="G118" s="158"/>
      <c r="H118" s="65" t="str">
        <f t="shared" si="21"/>
        <v/>
      </c>
      <c r="I118" s="129"/>
      <c r="J118" s="36"/>
      <c r="K118" s="36"/>
      <c r="L118" s="36"/>
      <c r="M118" s="36"/>
      <c r="N118" s="36"/>
      <c r="O118" s="40"/>
    </row>
    <row r="119" spans="2:15" x14ac:dyDescent="0.25">
      <c r="B119" s="111" t="s">
        <v>48</v>
      </c>
      <c r="C119" s="74"/>
      <c r="D119" s="75"/>
      <c r="E119" s="69">
        <f>SUM(E100:E118)</f>
        <v>369.19116369</v>
      </c>
      <c r="F119" s="76">
        <f t="shared" si="21"/>
        <v>1</v>
      </c>
      <c r="G119" s="69">
        <f>SUM(G100:G118)</f>
        <v>473.89954369999998</v>
      </c>
      <c r="H119" s="76">
        <f t="shared" si="21"/>
        <v>1</v>
      </c>
      <c r="I119" s="130"/>
      <c r="J119" s="36"/>
      <c r="K119" s="36"/>
      <c r="L119" s="36"/>
      <c r="M119" s="36"/>
      <c r="N119" s="36"/>
      <c r="O119" s="40"/>
    </row>
    <row r="120" spans="2:15" x14ac:dyDescent="0.25">
      <c r="B120" s="260" t="s">
        <v>59</v>
      </c>
      <c r="C120" s="261"/>
      <c r="D120" s="261"/>
      <c r="E120" s="261"/>
      <c r="F120" s="261"/>
      <c r="G120" s="261"/>
      <c r="H120" s="261"/>
      <c r="I120" s="130"/>
      <c r="J120" s="36"/>
      <c r="K120" s="36"/>
      <c r="L120" s="36"/>
      <c r="M120" s="36"/>
      <c r="N120" s="36"/>
      <c r="O120" s="40"/>
    </row>
    <row r="121" spans="2:15" x14ac:dyDescent="0.25">
      <c r="B121" s="116"/>
      <c r="C121" s="131"/>
      <c r="D121" s="131"/>
      <c r="E121" s="131"/>
      <c r="F121" s="131"/>
      <c r="G121" s="132"/>
      <c r="H121" s="132"/>
      <c r="I121" s="132"/>
      <c r="J121" s="42"/>
      <c r="K121" s="42"/>
      <c r="L121" s="42"/>
      <c r="M121" s="42"/>
      <c r="N121" s="42"/>
      <c r="O121" s="43"/>
    </row>
    <row r="122" spans="2:15" x14ac:dyDescent="0.25">
      <c r="B122" s="133"/>
      <c r="C122" s="133"/>
      <c r="D122" s="133"/>
      <c r="E122" s="133"/>
      <c r="F122" s="133"/>
      <c r="G122" s="133"/>
      <c r="H122" s="133"/>
      <c r="I122" s="133"/>
      <c r="J122" s="36"/>
      <c r="K122" s="36"/>
      <c r="L122" s="36"/>
      <c r="M122" s="36"/>
      <c r="N122" s="36"/>
      <c r="O122" s="36"/>
    </row>
    <row r="123" spans="2:15" x14ac:dyDescent="0.25">
      <c r="B123" s="80"/>
      <c r="C123" s="79"/>
      <c r="D123" s="79"/>
      <c r="E123" s="79"/>
      <c r="F123" s="79"/>
      <c r="G123" s="79"/>
      <c r="H123" s="79"/>
      <c r="I123" s="37"/>
      <c r="J123" s="37"/>
      <c r="K123" s="37"/>
      <c r="L123" s="37"/>
      <c r="M123" s="37"/>
      <c r="N123" s="37"/>
      <c r="O123" s="37"/>
    </row>
  </sheetData>
  <mergeCells count="24">
    <mergeCell ref="I29:K29"/>
    <mergeCell ref="E41:K41"/>
    <mergeCell ref="C59:G59"/>
    <mergeCell ref="B1:O2"/>
    <mergeCell ref="D10:D11"/>
    <mergeCell ref="H10:J10"/>
    <mergeCell ref="I48:N48"/>
    <mergeCell ref="I49:N49"/>
    <mergeCell ref="B93:H93"/>
    <mergeCell ref="B120:H120"/>
    <mergeCell ref="D9:L9"/>
    <mergeCell ref="D8:L8"/>
    <mergeCell ref="E10:G10"/>
    <mergeCell ref="D22:M22"/>
    <mergeCell ref="E28:K28"/>
    <mergeCell ref="E27:K27"/>
    <mergeCell ref="C48:G48"/>
    <mergeCell ref="C49:G49"/>
    <mergeCell ref="I64:N64"/>
    <mergeCell ref="K10:K11"/>
    <mergeCell ref="L10:L11"/>
    <mergeCell ref="M10:M11"/>
    <mergeCell ref="E29:E30"/>
    <mergeCell ref="F29:H29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99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3" width="11.7109375" style="6" customWidth="1"/>
    <col min="4" max="4" width="11.85546875" style="6" customWidth="1"/>
    <col min="5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80" t="s">
        <v>115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2:15" ht="15" customHeight="1" x14ac:dyDescent="0.25"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2:15" x14ac:dyDescent="0.25">
      <c r="B3" s="8" t="str">
        <f>+B7</f>
        <v>1. Presupuesto y Ejecución del Canon y otros, 2017</v>
      </c>
      <c r="C3" s="20"/>
      <c r="D3" s="20"/>
      <c r="E3" s="20"/>
      <c r="F3" s="20"/>
      <c r="G3" s="20"/>
      <c r="H3" s="8" t="str">
        <f>+B46</f>
        <v>3. Transferencias de Canon y otros.</v>
      </c>
      <c r="I3" s="21"/>
      <c r="J3" s="21"/>
      <c r="K3" s="21"/>
      <c r="L3" s="21"/>
      <c r="M3" s="8"/>
      <c r="N3" s="22"/>
      <c r="O3" s="22"/>
    </row>
    <row r="4" spans="2:15" x14ac:dyDescent="0.25">
      <c r="B4" s="8" t="str">
        <f>+B26</f>
        <v>2. Peso del Gasto financiado por Canon y Otros en el Gasto Total</v>
      </c>
      <c r="C4" s="20"/>
      <c r="D4" s="20"/>
      <c r="E4" s="20"/>
      <c r="F4" s="20"/>
      <c r="G4" s="20"/>
      <c r="H4" s="134" t="str">
        <f>+B69</f>
        <v>4. Transferencia de Canon a los Gobiernos Sub Nacionales - Detalle</v>
      </c>
      <c r="I4" s="21"/>
      <c r="J4" s="21"/>
      <c r="K4" s="21"/>
      <c r="L4" s="21"/>
      <c r="M4" s="8"/>
      <c r="N4" s="22"/>
      <c r="O4" s="22"/>
    </row>
    <row r="5" spans="2:15" x14ac:dyDescent="0.25">
      <c r="B5" s="8"/>
      <c r="C5" s="20"/>
      <c r="D5" s="20"/>
      <c r="E5" s="20"/>
      <c r="F5" s="20"/>
      <c r="G5" s="20"/>
      <c r="H5" s="8"/>
      <c r="I5" s="21"/>
      <c r="J5" s="21"/>
      <c r="K5" s="21"/>
      <c r="L5" s="21"/>
      <c r="M5" s="8"/>
      <c r="N5" s="22"/>
      <c r="O5" s="22"/>
    </row>
    <row r="6" spans="2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81" t="s">
        <v>52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2:15" x14ac:dyDescent="0.25">
      <c r="B8" s="84"/>
      <c r="C8" s="37"/>
      <c r="D8" s="263" t="s">
        <v>53</v>
      </c>
      <c r="E8" s="263"/>
      <c r="F8" s="263"/>
      <c r="G8" s="263"/>
      <c r="H8" s="263"/>
      <c r="I8" s="263"/>
      <c r="J8" s="263"/>
      <c r="K8" s="263"/>
      <c r="L8" s="263"/>
      <c r="M8" s="37"/>
      <c r="N8" s="37"/>
      <c r="O8" s="85"/>
    </row>
    <row r="9" spans="2:15" ht="15" customHeight="1" x14ac:dyDescent="0.25">
      <c r="B9" s="86"/>
      <c r="C9" s="10"/>
      <c r="D9" s="262" t="s">
        <v>91</v>
      </c>
      <c r="E9" s="262"/>
      <c r="F9" s="262"/>
      <c r="G9" s="262"/>
      <c r="H9" s="262"/>
      <c r="I9" s="262"/>
      <c r="J9" s="262"/>
      <c r="K9" s="262"/>
      <c r="L9" s="262"/>
      <c r="M9" s="37"/>
      <c r="N9" s="37"/>
      <c r="O9" s="85"/>
    </row>
    <row r="10" spans="2:15" ht="15" customHeight="1" x14ac:dyDescent="0.25">
      <c r="B10" s="86"/>
      <c r="C10" s="10"/>
      <c r="D10" s="269" t="s">
        <v>2</v>
      </c>
      <c r="E10" s="264" t="s">
        <v>6</v>
      </c>
      <c r="F10" s="265"/>
      <c r="G10" s="266"/>
      <c r="H10" s="278" t="s">
        <v>7</v>
      </c>
      <c r="I10" s="278"/>
      <c r="J10" s="278"/>
      <c r="K10" s="269" t="s">
        <v>8</v>
      </c>
      <c r="L10" s="269" t="s">
        <v>9</v>
      </c>
      <c r="M10" s="270" t="s">
        <v>10</v>
      </c>
      <c r="N10" s="46"/>
      <c r="O10" s="87"/>
    </row>
    <row r="11" spans="2:15" x14ac:dyDescent="0.25">
      <c r="B11" s="86"/>
      <c r="C11" s="10"/>
      <c r="D11" s="269"/>
      <c r="E11" s="230" t="s">
        <v>11</v>
      </c>
      <c r="F11" s="230" t="s">
        <v>12</v>
      </c>
      <c r="G11" s="230" t="s">
        <v>3</v>
      </c>
      <c r="H11" s="230" t="s">
        <v>11</v>
      </c>
      <c r="I11" s="230" t="s">
        <v>12</v>
      </c>
      <c r="J11" s="230" t="s">
        <v>3</v>
      </c>
      <c r="K11" s="269"/>
      <c r="L11" s="269"/>
      <c r="M11" s="270"/>
      <c r="N11" s="37"/>
      <c r="O11" s="85"/>
    </row>
    <row r="12" spans="2:15" ht="15" customHeight="1" x14ac:dyDescent="0.25">
      <c r="B12" s="86"/>
      <c r="C12" s="10"/>
      <c r="D12" s="27">
        <v>2010</v>
      </c>
      <c r="E12" s="96">
        <v>440.188827</v>
      </c>
      <c r="F12" s="96">
        <v>1343.9144510000001</v>
      </c>
      <c r="G12" s="97">
        <f>+F12+E12</f>
        <v>1784.103278</v>
      </c>
      <c r="H12" s="96">
        <v>328.36462899999998</v>
      </c>
      <c r="I12" s="96">
        <v>1017.96306</v>
      </c>
      <c r="J12" s="97">
        <f>+I12+H12</f>
        <v>1346.327689</v>
      </c>
      <c r="K12" s="94">
        <f>+H12/E12</f>
        <v>0.74596311596068743</v>
      </c>
      <c r="L12" s="94">
        <f>+I12/F12</f>
        <v>0.75746120539334838</v>
      </c>
      <c r="M12" s="95">
        <f>+J12/G12</f>
        <v>0.75462430095933042</v>
      </c>
      <c r="N12" s="58"/>
      <c r="O12" s="85"/>
    </row>
    <row r="13" spans="2:15" x14ac:dyDescent="0.25">
      <c r="B13" s="86"/>
      <c r="C13" s="10"/>
      <c r="D13" s="27">
        <v>2011</v>
      </c>
      <c r="E13" s="96">
        <v>538.525081</v>
      </c>
      <c r="F13" s="96">
        <v>1881.031745</v>
      </c>
      <c r="G13" s="97">
        <f t="shared" ref="G13:G20" si="0">+F13+E13</f>
        <v>2419.556826</v>
      </c>
      <c r="H13" s="96">
        <v>403.08716299999998</v>
      </c>
      <c r="I13" s="96">
        <v>1192.4989700000001</v>
      </c>
      <c r="J13" s="97">
        <f t="shared" ref="J13:J20" si="1">+I13+H13</f>
        <v>1595.586133</v>
      </c>
      <c r="K13" s="94">
        <f t="shared" ref="K13:M20" si="2">+H13/E13</f>
        <v>0.748502116654433</v>
      </c>
      <c r="L13" s="94">
        <f t="shared" si="2"/>
        <v>0.63396004515596316</v>
      </c>
      <c r="M13" s="95">
        <f t="shared" si="2"/>
        <v>0.65945387843517422</v>
      </c>
      <c r="N13" s="37"/>
      <c r="O13" s="85"/>
    </row>
    <row r="14" spans="2:15" x14ac:dyDescent="0.25">
      <c r="B14" s="86"/>
      <c r="C14" s="10"/>
      <c r="D14" s="27">
        <v>2012</v>
      </c>
      <c r="E14" s="96">
        <v>717.60862099999997</v>
      </c>
      <c r="F14" s="96">
        <v>2874.7235009999999</v>
      </c>
      <c r="G14" s="97">
        <f t="shared" si="0"/>
        <v>3592.3321219999998</v>
      </c>
      <c r="H14" s="96">
        <v>687.85510899999997</v>
      </c>
      <c r="I14" s="96">
        <v>2057.1536350000001</v>
      </c>
      <c r="J14" s="97">
        <f t="shared" si="1"/>
        <v>2745.0087440000002</v>
      </c>
      <c r="K14" s="94">
        <f t="shared" si="2"/>
        <v>0.95853796745287434</v>
      </c>
      <c r="L14" s="94">
        <f t="shared" si="2"/>
        <v>0.71560052098380933</v>
      </c>
      <c r="M14" s="95">
        <f t="shared" si="2"/>
        <v>0.76412999989314467</v>
      </c>
      <c r="N14" s="37"/>
      <c r="O14" s="85"/>
    </row>
    <row r="15" spans="2:15" x14ac:dyDescent="0.25">
      <c r="B15" s="86"/>
      <c r="C15" s="10"/>
      <c r="D15" s="27">
        <v>2013</v>
      </c>
      <c r="E15" s="96">
        <v>777.84408399999995</v>
      </c>
      <c r="F15" s="96">
        <v>3136.7105580000002</v>
      </c>
      <c r="G15" s="97">
        <f t="shared" si="0"/>
        <v>3914.5546420000001</v>
      </c>
      <c r="H15" s="96">
        <v>668.36897299999998</v>
      </c>
      <c r="I15" s="96">
        <v>2496.3885919999998</v>
      </c>
      <c r="J15" s="97">
        <f t="shared" si="1"/>
        <v>3164.7575649999999</v>
      </c>
      <c r="K15" s="94">
        <f t="shared" si="2"/>
        <v>0.85925828420904982</v>
      </c>
      <c r="L15" s="94">
        <f t="shared" si="2"/>
        <v>0.79586195341903765</v>
      </c>
      <c r="M15" s="95">
        <f t="shared" si="2"/>
        <v>0.80845916187877798</v>
      </c>
      <c r="N15" s="37"/>
      <c r="O15" s="85"/>
    </row>
    <row r="16" spans="2:15" x14ac:dyDescent="0.25">
      <c r="B16" s="86"/>
      <c r="C16" s="10"/>
      <c r="D16" s="27">
        <v>2014</v>
      </c>
      <c r="E16" s="96">
        <v>472.78082000000001</v>
      </c>
      <c r="F16" s="96">
        <v>2380.9822749999998</v>
      </c>
      <c r="G16" s="97">
        <f t="shared" si="0"/>
        <v>2853.7630949999998</v>
      </c>
      <c r="H16" s="96">
        <v>440.29711400000002</v>
      </c>
      <c r="I16" s="96">
        <v>2147.5575389999999</v>
      </c>
      <c r="J16" s="97">
        <f t="shared" si="1"/>
        <v>2587.8546529999999</v>
      </c>
      <c r="K16" s="94">
        <f t="shared" si="2"/>
        <v>0.93129225081508171</v>
      </c>
      <c r="L16" s="94">
        <f t="shared" si="2"/>
        <v>0.90196284178553998</v>
      </c>
      <c r="M16" s="95">
        <f t="shared" si="2"/>
        <v>0.90682182327401639</v>
      </c>
      <c r="N16" s="37"/>
      <c r="O16" s="85"/>
    </row>
    <row r="17" spans="2:15" x14ac:dyDescent="0.25">
      <c r="B17" s="86"/>
      <c r="C17" s="10"/>
      <c r="D17" s="27">
        <v>2015</v>
      </c>
      <c r="E17" s="96">
        <v>473.78689400000002</v>
      </c>
      <c r="F17" s="96">
        <v>1838.684681</v>
      </c>
      <c r="G17" s="97">
        <f t="shared" si="0"/>
        <v>2312.471575</v>
      </c>
      <c r="H17" s="96">
        <v>390.45549799999998</v>
      </c>
      <c r="I17" s="96">
        <v>1580.6206099999999</v>
      </c>
      <c r="J17" s="97">
        <f t="shared" si="1"/>
        <v>1971.076108</v>
      </c>
      <c r="K17" s="94">
        <f t="shared" si="2"/>
        <v>0.82411629140589937</v>
      </c>
      <c r="L17" s="94">
        <f t="shared" si="2"/>
        <v>0.85964745686593336</v>
      </c>
      <c r="M17" s="95">
        <f t="shared" si="2"/>
        <v>0.85236771310367343</v>
      </c>
      <c r="N17" s="37"/>
      <c r="O17" s="85"/>
    </row>
    <row r="18" spans="2:15" x14ac:dyDescent="0.25">
      <c r="B18" s="86"/>
      <c r="C18" s="10"/>
      <c r="D18" s="27">
        <v>2016</v>
      </c>
      <c r="E18" s="96">
        <v>412.74729600000001</v>
      </c>
      <c r="F18" s="96">
        <v>1462.759393</v>
      </c>
      <c r="G18" s="97">
        <f t="shared" si="0"/>
        <v>1875.5066890000001</v>
      </c>
      <c r="H18" s="96">
        <v>364.42264</v>
      </c>
      <c r="I18" s="96">
        <v>1292.718609</v>
      </c>
      <c r="J18" s="97">
        <f t="shared" si="1"/>
        <v>1657.141249</v>
      </c>
      <c r="K18" s="94">
        <f t="shared" si="2"/>
        <v>0.8829195091807458</v>
      </c>
      <c r="L18" s="94">
        <f t="shared" si="2"/>
        <v>0.88375341507719851</v>
      </c>
      <c r="M18" s="95">
        <f t="shared" si="2"/>
        <v>0.88356989538841357</v>
      </c>
      <c r="N18" s="37"/>
      <c r="O18" s="85"/>
    </row>
    <row r="19" spans="2:15" x14ac:dyDescent="0.25">
      <c r="B19" s="86"/>
      <c r="C19" s="10"/>
      <c r="D19" s="27">
        <v>2017</v>
      </c>
      <c r="E19" s="96">
        <v>273.91176100000001</v>
      </c>
      <c r="F19" s="96">
        <v>1498.693581</v>
      </c>
      <c r="G19" s="97">
        <f t="shared" si="0"/>
        <v>1772.6053420000001</v>
      </c>
      <c r="H19" s="96">
        <v>241.82314</v>
      </c>
      <c r="I19" s="96">
        <v>1076.6144179999999</v>
      </c>
      <c r="J19" s="97">
        <f t="shared" si="1"/>
        <v>1318.4375579999999</v>
      </c>
      <c r="K19" s="94">
        <f t="shared" si="2"/>
        <v>0.8828505176891619</v>
      </c>
      <c r="L19" s="94">
        <f t="shared" si="2"/>
        <v>0.71836860559690341</v>
      </c>
      <c r="M19" s="95">
        <f t="shared" si="2"/>
        <v>0.74378516568861819</v>
      </c>
      <c r="N19" s="37"/>
      <c r="O19" s="85"/>
    </row>
    <row r="20" spans="2:15" x14ac:dyDescent="0.25">
      <c r="B20" s="86"/>
      <c r="C20" s="10"/>
      <c r="D20" s="27" t="s">
        <v>54</v>
      </c>
      <c r="E20" s="96">
        <v>350.57159200000001</v>
      </c>
      <c r="F20" s="96">
        <v>1458.7692890000001</v>
      </c>
      <c r="G20" s="97">
        <f t="shared" si="0"/>
        <v>1809.3408810000001</v>
      </c>
      <c r="H20" s="96">
        <v>71.650323999999998</v>
      </c>
      <c r="I20" s="96">
        <v>344.70259900000002</v>
      </c>
      <c r="J20" s="97">
        <f t="shared" si="1"/>
        <v>416.35292300000003</v>
      </c>
      <c r="K20" s="94">
        <f t="shared" si="2"/>
        <v>0.20438143202430389</v>
      </c>
      <c r="L20" s="94">
        <f t="shared" si="2"/>
        <v>0.23629685763147432</v>
      </c>
      <c r="M20" s="95">
        <f t="shared" si="2"/>
        <v>0.23011303584202827</v>
      </c>
      <c r="N20" s="37"/>
      <c r="O20" s="85"/>
    </row>
    <row r="21" spans="2:15" x14ac:dyDescent="0.25">
      <c r="B21" s="86"/>
      <c r="C21" s="10"/>
      <c r="D21" s="48" t="s">
        <v>103</v>
      </c>
      <c r="E21" s="227"/>
      <c r="F21" s="227"/>
      <c r="G21" s="227"/>
      <c r="H21" s="227"/>
      <c r="I21" s="48"/>
      <c r="J21" s="50"/>
      <c r="K21" s="50"/>
      <c r="L21" s="50"/>
      <c r="M21" s="52"/>
      <c r="N21" s="37"/>
      <c r="O21" s="85"/>
    </row>
    <row r="22" spans="2:15" ht="15" customHeight="1" x14ac:dyDescent="0.25">
      <c r="B22" s="84"/>
      <c r="C22" s="53"/>
      <c r="D22" s="247" t="s">
        <v>55</v>
      </c>
      <c r="E22" s="247"/>
      <c r="F22" s="247"/>
      <c r="G22" s="247"/>
      <c r="H22" s="247"/>
      <c r="I22" s="247"/>
      <c r="J22" s="247"/>
      <c r="K22" s="247"/>
      <c r="L22" s="247"/>
      <c r="M22" s="247"/>
      <c r="N22" s="37"/>
      <c r="O22" s="85"/>
    </row>
    <row r="23" spans="2:15" x14ac:dyDescent="0.25">
      <c r="B23" s="88"/>
      <c r="C23" s="89"/>
      <c r="D23" s="89"/>
      <c r="E23" s="89"/>
      <c r="F23" s="89"/>
      <c r="G23" s="89"/>
      <c r="H23" s="90"/>
      <c r="I23" s="90"/>
      <c r="J23" s="91"/>
      <c r="K23" s="91"/>
      <c r="L23" s="91"/>
      <c r="M23" s="91"/>
      <c r="N23" s="91"/>
      <c r="O23" s="92"/>
    </row>
    <row r="24" spans="2:15" x14ac:dyDescent="0.25">
      <c r="B24" s="46"/>
      <c r="C24" s="46"/>
      <c r="D24" s="46"/>
      <c r="E24" s="46"/>
      <c r="F24" s="46"/>
      <c r="G24" s="46"/>
      <c r="H24" s="37"/>
      <c r="I24" s="37"/>
      <c r="J24" s="19"/>
      <c r="K24" s="19"/>
      <c r="L24" s="19"/>
      <c r="M24" s="19"/>
      <c r="N24" s="19"/>
      <c r="O24" s="19"/>
    </row>
    <row r="25" spans="2:15" x14ac:dyDescent="0.25">
      <c r="B25" s="46"/>
      <c r="C25" s="46"/>
      <c r="D25" s="46"/>
      <c r="E25" s="46"/>
      <c r="F25" s="46"/>
      <c r="G25" s="46"/>
      <c r="H25" s="37"/>
      <c r="I25" s="37"/>
      <c r="J25" s="19"/>
      <c r="K25" s="19"/>
      <c r="L25" s="19"/>
      <c r="M25" s="19"/>
      <c r="N25" s="19"/>
      <c r="O25" s="19"/>
    </row>
    <row r="26" spans="2:15" x14ac:dyDescent="0.25">
      <c r="B26" s="81" t="s">
        <v>4</v>
      </c>
      <c r="C26" s="82"/>
      <c r="D26" s="82"/>
      <c r="E26" s="82"/>
      <c r="F26" s="82"/>
      <c r="G26" s="82"/>
      <c r="H26" s="82"/>
      <c r="I26" s="82"/>
      <c r="J26" s="98"/>
      <c r="K26" s="98"/>
      <c r="L26" s="98"/>
      <c r="M26" s="98"/>
      <c r="N26" s="98"/>
      <c r="O26" s="99"/>
    </row>
    <row r="27" spans="2:15" x14ac:dyDescent="0.25">
      <c r="B27" s="24"/>
      <c r="C27" s="37"/>
      <c r="D27" s="37"/>
      <c r="E27" s="268" t="s">
        <v>56</v>
      </c>
      <c r="F27" s="268"/>
      <c r="G27" s="268"/>
      <c r="H27" s="268"/>
      <c r="I27" s="268"/>
      <c r="J27" s="268"/>
      <c r="K27" s="268"/>
      <c r="L27" s="10"/>
      <c r="M27" s="10"/>
      <c r="N27" s="10"/>
      <c r="O27" s="100"/>
    </row>
    <row r="28" spans="2:15" x14ac:dyDescent="0.25">
      <c r="B28" s="24"/>
      <c r="C28" s="26"/>
      <c r="D28" s="26"/>
      <c r="E28" s="267" t="s">
        <v>91</v>
      </c>
      <c r="F28" s="267"/>
      <c r="G28" s="267"/>
      <c r="H28" s="267"/>
      <c r="I28" s="267"/>
      <c r="J28" s="267"/>
      <c r="K28" s="267"/>
      <c r="L28" s="10"/>
      <c r="M28" s="10"/>
      <c r="N28" s="10"/>
      <c r="O28" s="100"/>
    </row>
    <row r="29" spans="2:15" x14ac:dyDescent="0.25">
      <c r="B29" s="24"/>
      <c r="C29" s="26"/>
      <c r="D29" s="26"/>
      <c r="E29" s="271" t="s">
        <v>2</v>
      </c>
      <c r="F29" s="272" t="s">
        <v>13</v>
      </c>
      <c r="G29" s="273"/>
      <c r="H29" s="274"/>
      <c r="I29" s="275" t="s">
        <v>57</v>
      </c>
      <c r="J29" s="276"/>
      <c r="K29" s="277"/>
      <c r="L29" s="10"/>
      <c r="M29" s="10"/>
      <c r="N29" s="10"/>
      <c r="O29" s="100"/>
    </row>
    <row r="30" spans="2:15" x14ac:dyDescent="0.25">
      <c r="B30" s="24"/>
      <c r="C30" s="26"/>
      <c r="D30" s="26"/>
      <c r="E30" s="271"/>
      <c r="F30" s="45" t="s">
        <v>11</v>
      </c>
      <c r="G30" s="45" t="s">
        <v>12</v>
      </c>
      <c r="H30" s="45" t="s">
        <v>3</v>
      </c>
      <c r="I30" s="45" t="s">
        <v>11</v>
      </c>
      <c r="J30" s="45" t="s">
        <v>12</v>
      </c>
      <c r="K30" s="45" t="s">
        <v>3</v>
      </c>
      <c r="L30" s="10"/>
      <c r="M30" s="10"/>
      <c r="N30" s="10"/>
      <c r="O30" s="100"/>
    </row>
    <row r="31" spans="2:15" x14ac:dyDescent="0.25">
      <c r="B31" s="24"/>
      <c r="C31" s="26"/>
      <c r="D31" s="26"/>
      <c r="E31" s="47">
        <v>2010</v>
      </c>
      <c r="F31" s="104">
        <v>989.23404100000005</v>
      </c>
      <c r="G31" s="104">
        <v>1483.682337</v>
      </c>
      <c r="H31" s="105">
        <f>+G31+F31</f>
        <v>2472.9163779999999</v>
      </c>
      <c r="I31" s="54">
        <f t="shared" ref="I31:K39" si="3">+H12/F31</f>
        <v>0.33193826272705063</v>
      </c>
      <c r="J31" s="54">
        <f t="shared" si="3"/>
        <v>0.68610580217482231</v>
      </c>
      <c r="K31" s="55">
        <f t="shared" si="3"/>
        <v>0.54442912060328474</v>
      </c>
      <c r="L31" s="10"/>
      <c r="M31" s="10"/>
      <c r="N31" s="10"/>
      <c r="O31" s="100"/>
    </row>
    <row r="32" spans="2:15" ht="15" customHeight="1" x14ac:dyDescent="0.25">
      <c r="B32" s="24"/>
      <c r="C32" s="26"/>
      <c r="D32" s="26"/>
      <c r="E32" s="47">
        <v>2011</v>
      </c>
      <c r="F32" s="104">
        <v>1130.17677</v>
      </c>
      <c r="G32" s="104">
        <v>1674.171188</v>
      </c>
      <c r="H32" s="105">
        <f t="shared" ref="H32:H39" si="4">+G32+F32</f>
        <v>2804.3479580000003</v>
      </c>
      <c r="I32" s="54">
        <f t="shared" si="3"/>
        <v>0.35665851015500871</v>
      </c>
      <c r="J32" s="54">
        <f t="shared" si="3"/>
        <v>0.71229213508600897</v>
      </c>
      <c r="K32" s="55">
        <f t="shared" si="3"/>
        <v>0.56896867182556665</v>
      </c>
      <c r="L32" s="10"/>
      <c r="M32" s="10"/>
      <c r="N32" s="10"/>
      <c r="O32" s="100"/>
    </row>
    <row r="33" spans="2:15" x14ac:dyDescent="0.25">
      <c r="B33" s="24"/>
      <c r="C33" s="26"/>
      <c r="D33" s="26"/>
      <c r="E33" s="47">
        <v>2012</v>
      </c>
      <c r="F33" s="104">
        <v>1486.6616710000001</v>
      </c>
      <c r="G33" s="104">
        <v>2691.9573369999998</v>
      </c>
      <c r="H33" s="105">
        <f t="shared" si="4"/>
        <v>4178.6190079999997</v>
      </c>
      <c r="I33" s="54">
        <f t="shared" si="3"/>
        <v>0.4626843635090932</v>
      </c>
      <c r="J33" s="54">
        <f t="shared" si="3"/>
        <v>0.76418508076823966</v>
      </c>
      <c r="K33" s="55">
        <f t="shared" si="3"/>
        <v>0.65691768949135088</v>
      </c>
      <c r="L33" s="10"/>
      <c r="M33" s="10"/>
      <c r="N33" s="10"/>
      <c r="O33" s="100"/>
    </row>
    <row r="34" spans="2:15" x14ac:dyDescent="0.25">
      <c r="B34" s="24"/>
      <c r="C34" s="26"/>
      <c r="D34" s="26"/>
      <c r="E34" s="47">
        <v>2013</v>
      </c>
      <c r="F34" s="104">
        <v>1727.180877</v>
      </c>
      <c r="G34" s="104">
        <v>3199.379293</v>
      </c>
      <c r="H34" s="105">
        <f t="shared" si="4"/>
        <v>4926.5601699999997</v>
      </c>
      <c r="I34" s="54">
        <f t="shared" si="3"/>
        <v>0.38697103580773373</v>
      </c>
      <c r="J34" s="54">
        <f t="shared" si="3"/>
        <v>0.78027278524365939</v>
      </c>
      <c r="K34" s="55">
        <f t="shared" si="3"/>
        <v>0.64238686949803359</v>
      </c>
      <c r="L34" s="10"/>
      <c r="M34" s="10"/>
      <c r="N34" s="10"/>
      <c r="O34" s="100"/>
    </row>
    <row r="35" spans="2:15" x14ac:dyDescent="0.25">
      <c r="B35" s="24"/>
      <c r="C35" s="26"/>
      <c r="D35" s="26"/>
      <c r="E35" s="47">
        <v>2014</v>
      </c>
      <c r="F35" s="104">
        <v>1805.8061150000001</v>
      </c>
      <c r="G35" s="104">
        <v>2810.3804799999998</v>
      </c>
      <c r="H35" s="105">
        <f t="shared" si="4"/>
        <v>4616.1865950000001</v>
      </c>
      <c r="I35" s="54">
        <f t="shared" si="3"/>
        <v>0.24382302747933712</v>
      </c>
      <c r="J35" s="54">
        <f t="shared" si="3"/>
        <v>0.76415188416053903</v>
      </c>
      <c r="K35" s="55">
        <f t="shared" si="3"/>
        <v>0.56060442959628665</v>
      </c>
      <c r="L35" s="10"/>
      <c r="M35" s="10"/>
      <c r="N35" s="10"/>
      <c r="O35" s="100"/>
    </row>
    <row r="36" spans="2:15" x14ac:dyDescent="0.25">
      <c r="B36" s="24"/>
      <c r="C36" s="26"/>
      <c r="D36" s="26"/>
      <c r="E36" s="47">
        <v>2015</v>
      </c>
      <c r="F36" s="104">
        <v>1631.857023</v>
      </c>
      <c r="G36" s="104">
        <v>2221.7893509999999</v>
      </c>
      <c r="H36" s="105">
        <f t="shared" si="4"/>
        <v>3853.6463739999999</v>
      </c>
      <c r="I36" s="54">
        <f t="shared" si="3"/>
        <v>0.23927065453454249</v>
      </c>
      <c r="J36" s="54">
        <f t="shared" si="3"/>
        <v>0.71141785304200067</v>
      </c>
      <c r="K36" s="55">
        <f t="shared" si="3"/>
        <v>0.51148338916060598</v>
      </c>
      <c r="L36" s="37"/>
      <c r="M36" s="56"/>
      <c r="N36" s="37"/>
      <c r="O36" s="85"/>
    </row>
    <row r="37" spans="2:15" x14ac:dyDescent="0.25">
      <c r="B37" s="24"/>
      <c r="C37" s="26"/>
      <c r="D37" s="26"/>
      <c r="E37" s="47">
        <v>2016</v>
      </c>
      <c r="F37" s="104">
        <v>1676.7080940000001</v>
      </c>
      <c r="G37" s="104">
        <v>2141.6749490000002</v>
      </c>
      <c r="H37" s="105">
        <f t="shared" si="4"/>
        <v>3818.3830430000003</v>
      </c>
      <c r="I37" s="54">
        <f t="shared" si="3"/>
        <v>0.21734411690625499</v>
      </c>
      <c r="J37" s="54">
        <f t="shared" si="3"/>
        <v>0.60360168549555182</v>
      </c>
      <c r="K37" s="55">
        <f t="shared" si="3"/>
        <v>0.43399031221813433</v>
      </c>
      <c r="L37" s="37"/>
      <c r="M37" s="56"/>
      <c r="N37" s="37"/>
      <c r="O37" s="85"/>
    </row>
    <row r="38" spans="2:15" x14ac:dyDescent="0.25">
      <c r="B38" s="24"/>
      <c r="C38" s="26"/>
      <c r="D38" s="26"/>
      <c r="E38" s="47">
        <v>2017</v>
      </c>
      <c r="F38" s="104">
        <v>1696.821342</v>
      </c>
      <c r="G38" s="104">
        <v>2000.6230949999999</v>
      </c>
      <c r="H38" s="105">
        <f t="shared" si="4"/>
        <v>3697.4444370000001</v>
      </c>
      <c r="I38" s="54">
        <f t="shared" si="3"/>
        <v>0.14251538097403305</v>
      </c>
      <c r="J38" s="54">
        <f t="shared" si="3"/>
        <v>0.53813955296762184</v>
      </c>
      <c r="K38" s="55">
        <f t="shared" si="3"/>
        <v>0.35658076286597079</v>
      </c>
      <c r="L38" s="37"/>
      <c r="M38" s="56"/>
      <c r="N38" s="37"/>
      <c r="O38" s="85"/>
    </row>
    <row r="39" spans="2:15" x14ac:dyDescent="0.25">
      <c r="B39" s="24"/>
      <c r="C39" s="26"/>
      <c r="D39" s="26"/>
      <c r="E39" s="47" t="s">
        <v>54</v>
      </c>
      <c r="F39" s="104">
        <v>624.20538999999997</v>
      </c>
      <c r="G39" s="104">
        <v>639.52624600000001</v>
      </c>
      <c r="H39" s="105">
        <f t="shared" si="4"/>
        <v>1263.731636</v>
      </c>
      <c r="I39" s="54">
        <f t="shared" si="3"/>
        <v>0.11478645514419542</v>
      </c>
      <c r="J39" s="54">
        <f t="shared" si="3"/>
        <v>0.53899679826432023</v>
      </c>
      <c r="K39" s="55">
        <f t="shared" si="3"/>
        <v>0.32946308467662672</v>
      </c>
      <c r="L39" s="58"/>
      <c r="M39" s="56"/>
      <c r="N39" s="56"/>
      <c r="O39" s="101"/>
    </row>
    <row r="40" spans="2:15" ht="15" customHeight="1" x14ac:dyDescent="0.25">
      <c r="B40" s="24"/>
      <c r="C40" s="26"/>
      <c r="D40" s="26"/>
      <c r="E40" s="48" t="s">
        <v>103</v>
      </c>
      <c r="F40" s="57"/>
      <c r="G40" s="57"/>
      <c r="H40" s="57"/>
      <c r="I40" s="57"/>
      <c r="J40" s="57"/>
      <c r="K40" s="57"/>
      <c r="L40" s="52"/>
      <c r="M40" s="52"/>
      <c r="N40" s="56"/>
      <c r="O40" s="101"/>
    </row>
    <row r="41" spans="2:15" x14ac:dyDescent="0.25">
      <c r="B41" s="28"/>
      <c r="C41" s="46"/>
      <c r="D41" s="46"/>
      <c r="E41" s="261" t="s">
        <v>14</v>
      </c>
      <c r="F41" s="261"/>
      <c r="G41" s="261"/>
      <c r="H41" s="261"/>
      <c r="I41" s="261"/>
      <c r="J41" s="261"/>
      <c r="K41" s="261"/>
      <c r="L41" s="46"/>
      <c r="M41" s="46"/>
      <c r="N41" s="46"/>
      <c r="O41" s="87"/>
    </row>
    <row r="42" spans="2:15" x14ac:dyDescent="0.25">
      <c r="B42" s="8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85"/>
    </row>
    <row r="43" spans="2:15" x14ac:dyDescent="0.25">
      <c r="B43" s="10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3"/>
    </row>
    <row r="44" spans="2:15" x14ac:dyDescent="0.25">
      <c r="B44" s="37"/>
      <c r="C44" s="229"/>
      <c r="D44" s="229"/>
      <c r="E44" s="229"/>
      <c r="F44" s="229"/>
      <c r="G44" s="229"/>
      <c r="H44" s="229"/>
      <c r="I44" s="229"/>
      <c r="J44" s="37"/>
      <c r="K44" s="229"/>
      <c r="L44" s="229"/>
      <c r="M44" s="229"/>
      <c r="N44" s="229"/>
      <c r="O44" s="229"/>
    </row>
    <row r="45" spans="2:15" x14ac:dyDescent="0.25">
      <c r="B45" s="37"/>
      <c r="C45" s="229"/>
      <c r="D45" s="229"/>
      <c r="E45" s="229"/>
      <c r="F45" s="229"/>
      <c r="G45" s="229"/>
      <c r="H45" s="229"/>
      <c r="I45" s="229"/>
      <c r="J45" s="37"/>
      <c r="K45" s="229"/>
      <c r="L45" s="229"/>
      <c r="M45" s="229"/>
      <c r="N45" s="229"/>
      <c r="O45" s="229"/>
    </row>
    <row r="46" spans="2:15" x14ac:dyDescent="0.25">
      <c r="B46" s="81" t="s">
        <v>5</v>
      </c>
      <c r="C46" s="106"/>
      <c r="D46" s="106"/>
      <c r="E46" s="106"/>
      <c r="F46" s="106"/>
      <c r="G46" s="106"/>
      <c r="H46" s="112"/>
      <c r="I46" s="112"/>
      <c r="J46" s="112"/>
      <c r="K46" s="112"/>
      <c r="L46" s="112"/>
      <c r="M46" s="112"/>
      <c r="N46" s="112"/>
      <c r="O46" s="107"/>
    </row>
    <row r="47" spans="2:15" x14ac:dyDescent="0.25">
      <c r="B47" s="28"/>
      <c r="C47" s="46"/>
      <c r="D47" s="46"/>
      <c r="E47" s="46"/>
      <c r="F47" s="46"/>
      <c r="G47" s="23"/>
      <c r="H47" s="26"/>
      <c r="I47" s="26"/>
      <c r="J47" s="26"/>
      <c r="K47" s="26"/>
      <c r="L47" s="46"/>
      <c r="M47" s="46"/>
      <c r="N47" s="46"/>
      <c r="O47" s="85"/>
    </row>
    <row r="48" spans="2:15" x14ac:dyDescent="0.25">
      <c r="B48" s="28"/>
      <c r="C48" s="268" t="s">
        <v>58</v>
      </c>
      <c r="D48" s="268"/>
      <c r="E48" s="268"/>
      <c r="F48" s="268"/>
      <c r="G48" s="268"/>
      <c r="H48" s="26"/>
      <c r="I48" s="268" t="s">
        <v>60</v>
      </c>
      <c r="J48" s="268"/>
      <c r="K48" s="268"/>
      <c r="L48" s="268"/>
      <c r="M48" s="268"/>
      <c r="N48" s="268"/>
      <c r="O48" s="85"/>
    </row>
    <row r="49" spans="2:15" x14ac:dyDescent="0.25">
      <c r="B49" s="28"/>
      <c r="C49" s="268" t="s">
        <v>91</v>
      </c>
      <c r="D49" s="268"/>
      <c r="E49" s="268"/>
      <c r="F49" s="268"/>
      <c r="G49" s="268"/>
      <c r="H49" s="26"/>
      <c r="I49" s="268" t="s">
        <v>17</v>
      </c>
      <c r="J49" s="268"/>
      <c r="K49" s="268"/>
      <c r="L49" s="268"/>
      <c r="M49" s="268"/>
      <c r="N49" s="268"/>
      <c r="O49" s="85"/>
    </row>
    <row r="50" spans="2:15" x14ac:dyDescent="0.25">
      <c r="B50" s="28"/>
      <c r="C50" s="230" t="s">
        <v>2</v>
      </c>
      <c r="D50" s="230" t="s">
        <v>11</v>
      </c>
      <c r="E50" s="230" t="s">
        <v>12</v>
      </c>
      <c r="F50" s="230" t="s">
        <v>3</v>
      </c>
      <c r="G50" s="230" t="s">
        <v>15</v>
      </c>
      <c r="H50" s="23"/>
      <c r="I50" s="144" t="s">
        <v>20</v>
      </c>
      <c r="J50" s="145"/>
      <c r="K50" s="145">
        <v>2016</v>
      </c>
      <c r="L50" s="146" t="s">
        <v>19</v>
      </c>
      <c r="M50" s="146">
        <v>2017</v>
      </c>
      <c r="N50" s="146" t="s">
        <v>19</v>
      </c>
      <c r="O50" s="85"/>
    </row>
    <row r="51" spans="2:15" x14ac:dyDescent="0.25">
      <c r="B51" s="28"/>
      <c r="C51" s="27">
        <v>2010</v>
      </c>
      <c r="D51" s="141">
        <v>366.17496911000001</v>
      </c>
      <c r="E51" s="141">
        <v>1100.39439509</v>
      </c>
      <c r="F51" s="141">
        <f>+E51+D51</f>
        <v>1466.5693642000001</v>
      </c>
      <c r="G51" s="142">
        <v>0.55964229969611123</v>
      </c>
      <c r="H51" s="23"/>
      <c r="I51" s="110" t="s">
        <v>22</v>
      </c>
      <c r="J51" s="64"/>
      <c r="K51" s="147">
        <f>+K73+K100</f>
        <v>1342.0849279500001</v>
      </c>
      <c r="L51" s="148">
        <f>+K51/K53</f>
        <v>0.87359448680102492</v>
      </c>
      <c r="M51" s="147">
        <f>+M73+M100</f>
        <v>1391.28612785</v>
      </c>
      <c r="N51" s="148">
        <f>+M51/M53</f>
        <v>0.85635799315593197</v>
      </c>
      <c r="O51" s="85"/>
    </row>
    <row r="52" spans="2:15" x14ac:dyDescent="0.25">
      <c r="B52" s="28"/>
      <c r="C52" s="27">
        <v>2011</v>
      </c>
      <c r="D52" s="141">
        <v>520.17088166000008</v>
      </c>
      <c r="E52" s="141">
        <v>1554.1163519900001</v>
      </c>
      <c r="F52" s="141">
        <f t="shared" ref="F52:F58" si="5">+E52+D52</f>
        <v>2074.2872336500004</v>
      </c>
      <c r="G52" s="142">
        <f>+F52/F51-1</f>
        <v>0.41438058388837584</v>
      </c>
      <c r="H52" s="23"/>
      <c r="I52" s="110" t="s">
        <v>1</v>
      </c>
      <c r="J52" s="64"/>
      <c r="K52" s="147">
        <f>+K74+K101</f>
        <v>194.19414458</v>
      </c>
      <c r="L52" s="148">
        <f>+K52/K53</f>
        <v>0.126405513198975</v>
      </c>
      <c r="M52" s="147">
        <f>+M74+M101</f>
        <v>233.36867653000002</v>
      </c>
      <c r="N52" s="148">
        <f>+M52/M53</f>
        <v>0.14364200684406808</v>
      </c>
      <c r="O52" s="85"/>
    </row>
    <row r="53" spans="2:15" x14ac:dyDescent="0.25">
      <c r="B53" s="28"/>
      <c r="C53" s="27">
        <v>2012</v>
      </c>
      <c r="D53" s="141">
        <v>691.01626314999999</v>
      </c>
      <c r="E53" s="141">
        <v>2117.6396419100001</v>
      </c>
      <c r="F53" s="141">
        <f t="shared" si="5"/>
        <v>2808.6559050599999</v>
      </c>
      <c r="G53" s="142">
        <f t="shared" ref="G53:G58" si="6">+F53/F52-1</f>
        <v>0.35403422414058561</v>
      </c>
      <c r="H53" s="23"/>
      <c r="I53" s="136" t="s">
        <v>3</v>
      </c>
      <c r="J53" s="75"/>
      <c r="K53" s="149">
        <f>+K75+K102</f>
        <v>1536.2790725300001</v>
      </c>
      <c r="L53" s="150">
        <f>+L52+L51</f>
        <v>0.99999999999999989</v>
      </c>
      <c r="M53" s="149">
        <f>+M75+M102</f>
        <v>1624.6548043799999</v>
      </c>
      <c r="N53" s="150">
        <f>+N52+N51</f>
        <v>1</v>
      </c>
      <c r="O53" s="85"/>
    </row>
    <row r="54" spans="2:15" x14ac:dyDescent="0.25">
      <c r="B54" s="28"/>
      <c r="C54" s="27">
        <v>2013</v>
      </c>
      <c r="D54" s="141">
        <v>633.41674159000002</v>
      </c>
      <c r="E54" s="141">
        <v>1950.7993615999999</v>
      </c>
      <c r="F54" s="141">
        <f t="shared" si="5"/>
        <v>2584.21610319</v>
      </c>
      <c r="G54" s="143">
        <f t="shared" si="6"/>
        <v>-7.9910038629386726E-2</v>
      </c>
      <c r="H54" s="26"/>
      <c r="I54" s="36"/>
      <c r="J54" s="36"/>
      <c r="K54" s="36"/>
      <c r="L54" s="36"/>
      <c r="M54" s="36"/>
      <c r="N54" s="36"/>
      <c r="O54" s="85"/>
    </row>
    <row r="55" spans="2:15" x14ac:dyDescent="0.25">
      <c r="B55" s="28"/>
      <c r="C55" s="27">
        <v>2014</v>
      </c>
      <c r="D55" s="141">
        <v>623.69044982000003</v>
      </c>
      <c r="E55" s="141">
        <v>2067.9992370499999</v>
      </c>
      <c r="F55" s="141">
        <f t="shared" si="5"/>
        <v>2691.6896868700001</v>
      </c>
      <c r="G55" s="143">
        <f t="shared" si="6"/>
        <v>4.158846605256139E-2</v>
      </c>
      <c r="H55" s="26"/>
      <c r="I55" s="36"/>
      <c r="J55" s="115"/>
      <c r="K55" s="115"/>
      <c r="L55" s="36"/>
      <c r="M55" s="36"/>
      <c r="N55" s="36"/>
      <c r="O55" s="85"/>
    </row>
    <row r="56" spans="2:15" x14ac:dyDescent="0.25">
      <c r="B56" s="24"/>
      <c r="C56" s="27">
        <v>2015</v>
      </c>
      <c r="D56" s="141">
        <v>491.45364488999996</v>
      </c>
      <c r="E56" s="141">
        <v>1596.81532397</v>
      </c>
      <c r="F56" s="141">
        <f t="shared" si="5"/>
        <v>2088.2689688599999</v>
      </c>
      <c r="G56" s="142">
        <f t="shared" si="6"/>
        <v>-0.22417915443725644</v>
      </c>
      <c r="H56" s="23"/>
      <c r="I56" s="151" t="s">
        <v>28</v>
      </c>
      <c r="J56" s="78"/>
      <c r="K56" s="231">
        <v>2016</v>
      </c>
      <c r="L56" s="45" t="s">
        <v>19</v>
      </c>
      <c r="M56" s="45">
        <v>2017</v>
      </c>
      <c r="N56" s="45" t="s">
        <v>19</v>
      </c>
      <c r="O56" s="40"/>
    </row>
    <row r="57" spans="2:15" x14ac:dyDescent="0.25">
      <c r="B57" s="24"/>
      <c r="C57" s="27">
        <v>2016</v>
      </c>
      <c r="D57" s="217">
        <f>+E92</f>
        <v>356.90616749999998</v>
      </c>
      <c r="E57" s="217">
        <f>+E119</f>
        <v>1179.3729050299999</v>
      </c>
      <c r="F57" s="141">
        <f t="shared" si="5"/>
        <v>1536.2790725299999</v>
      </c>
      <c r="G57" s="142">
        <f t="shared" si="6"/>
        <v>-0.26432892724127155</v>
      </c>
      <c r="H57" s="23"/>
      <c r="I57" s="137" t="s">
        <v>30</v>
      </c>
      <c r="J57" s="138"/>
      <c r="K57" s="147">
        <f>+K79+K106</f>
        <v>1283.9949820000002</v>
      </c>
      <c r="L57" s="148">
        <f t="shared" ref="L57:L63" si="7">+K57/K$63</f>
        <v>0.95671663935699602</v>
      </c>
      <c r="M57" s="147">
        <f>+M79+M106</f>
        <v>1294.81204454</v>
      </c>
      <c r="N57" s="148">
        <f t="shared" ref="N57:N63" si="8">+M57/M$63</f>
        <v>0.93065834454981267</v>
      </c>
      <c r="O57" s="40"/>
    </row>
    <row r="58" spans="2:15" x14ac:dyDescent="0.25">
      <c r="B58" s="114"/>
      <c r="C58" s="27">
        <v>2017</v>
      </c>
      <c r="D58" s="217">
        <f>+G92</f>
        <v>373.75151683000001</v>
      </c>
      <c r="E58" s="217">
        <f>+G119</f>
        <v>1250.9032875499997</v>
      </c>
      <c r="F58" s="141">
        <f t="shared" si="5"/>
        <v>1624.6548043799999</v>
      </c>
      <c r="G58" s="142">
        <f t="shared" si="6"/>
        <v>5.7525832012057299E-2</v>
      </c>
      <c r="H58" s="19"/>
      <c r="I58" s="139" t="s">
        <v>32</v>
      </c>
      <c r="J58" s="140"/>
      <c r="K58" s="147">
        <f>+K80+K107</f>
        <v>9.0466314700000012</v>
      </c>
      <c r="L58" s="148">
        <f t="shared" si="7"/>
        <v>6.7407295034737453E-3</v>
      </c>
      <c r="M58" s="147">
        <f>+M80+M107</f>
        <v>15.16863337</v>
      </c>
      <c r="N58" s="148">
        <f t="shared" si="8"/>
        <v>1.0902598010835188E-2</v>
      </c>
      <c r="O58" s="40"/>
    </row>
    <row r="59" spans="2:15" x14ac:dyDescent="0.25">
      <c r="B59" s="114"/>
      <c r="C59" s="261" t="s">
        <v>16</v>
      </c>
      <c r="D59" s="261"/>
      <c r="E59" s="261"/>
      <c r="F59" s="261"/>
      <c r="G59" s="261"/>
      <c r="H59" s="19"/>
      <c r="I59" s="137" t="s">
        <v>34</v>
      </c>
      <c r="J59" s="138"/>
      <c r="K59" s="147">
        <f>+K81+K108</f>
        <v>49.043314479999999</v>
      </c>
      <c r="L59" s="148">
        <f t="shared" si="7"/>
        <v>3.6542631139530338E-2</v>
      </c>
      <c r="M59" s="147">
        <f>+M81+M108</f>
        <v>81.305449940000003</v>
      </c>
      <c r="N59" s="148">
        <f t="shared" si="8"/>
        <v>5.8439057439352161E-2</v>
      </c>
      <c r="O59" s="40"/>
    </row>
    <row r="60" spans="2:15" x14ac:dyDescent="0.25">
      <c r="B60" s="114"/>
      <c r="C60" s="228"/>
      <c r="D60" s="228"/>
      <c r="E60" s="228"/>
      <c r="F60" s="228"/>
      <c r="G60" s="228"/>
      <c r="H60" s="19"/>
      <c r="I60" s="110" t="s">
        <v>36</v>
      </c>
      <c r="J60" s="64"/>
      <c r="K60" s="147">
        <f>+K82+K109</f>
        <v>0</v>
      </c>
      <c r="L60" s="148">
        <f t="shared" si="7"/>
        <v>0</v>
      </c>
      <c r="M60" s="147">
        <f>+M82+M109</f>
        <v>0</v>
      </c>
      <c r="N60" s="148">
        <f t="shared" si="8"/>
        <v>0</v>
      </c>
      <c r="O60" s="40"/>
    </row>
    <row r="61" spans="2:15" x14ac:dyDescent="0.25">
      <c r="B61" s="114"/>
      <c r="C61" s="228"/>
      <c r="D61" s="228"/>
      <c r="E61" s="228"/>
      <c r="F61" s="228"/>
      <c r="G61" s="228"/>
      <c r="H61" s="19"/>
      <c r="I61" s="110" t="s">
        <v>40</v>
      </c>
      <c r="J61" s="64"/>
      <c r="K61" s="147">
        <f>+K84+K111</f>
        <v>0</v>
      </c>
      <c r="L61" s="148">
        <f t="shared" si="7"/>
        <v>0</v>
      </c>
      <c r="M61" s="147">
        <f>+M84+M111</f>
        <v>0</v>
      </c>
      <c r="N61" s="148">
        <f t="shared" si="8"/>
        <v>0</v>
      </c>
      <c r="O61" s="40"/>
    </row>
    <row r="62" spans="2:15" x14ac:dyDescent="0.25">
      <c r="B62" s="114"/>
      <c r="C62" s="228"/>
      <c r="D62" s="228"/>
      <c r="E62" s="228"/>
      <c r="F62" s="228"/>
      <c r="G62" s="228"/>
      <c r="H62" s="19"/>
      <c r="I62" s="110" t="s">
        <v>38</v>
      </c>
      <c r="J62" s="64"/>
      <c r="K62" s="104">
        <f>+K83+K110</f>
        <v>0</v>
      </c>
      <c r="L62" s="73">
        <f t="shared" si="7"/>
        <v>0</v>
      </c>
      <c r="M62" s="104">
        <f>+M83+M110</f>
        <v>0</v>
      </c>
      <c r="N62" s="73">
        <f t="shared" si="8"/>
        <v>0</v>
      </c>
      <c r="O62" s="40"/>
    </row>
    <row r="63" spans="2:15" x14ac:dyDescent="0.25">
      <c r="B63" s="114"/>
      <c r="C63" s="228"/>
      <c r="D63" s="228"/>
      <c r="E63" s="228"/>
      <c r="F63" s="228"/>
      <c r="G63" s="228"/>
      <c r="H63" s="19"/>
      <c r="I63" s="136" t="s">
        <v>3</v>
      </c>
      <c r="J63" s="75"/>
      <c r="K63" s="149">
        <f>SUM(K57:K62)</f>
        <v>1342.0849279500001</v>
      </c>
      <c r="L63" s="150">
        <f t="shared" si="7"/>
        <v>1</v>
      </c>
      <c r="M63" s="149">
        <f>SUM(M57:M62)</f>
        <v>1391.28612785</v>
      </c>
      <c r="N63" s="150">
        <f t="shared" si="8"/>
        <v>1</v>
      </c>
      <c r="O63" s="40"/>
    </row>
    <row r="64" spans="2:15" x14ac:dyDescent="0.25">
      <c r="B64" s="114"/>
      <c r="C64" s="228"/>
      <c r="D64" s="228"/>
      <c r="E64" s="228"/>
      <c r="F64" s="228"/>
      <c r="G64" s="228"/>
      <c r="H64" s="10"/>
      <c r="I64" s="261" t="s">
        <v>61</v>
      </c>
      <c r="J64" s="261"/>
      <c r="K64" s="261"/>
      <c r="L64" s="261"/>
      <c r="M64" s="261"/>
      <c r="N64" s="261"/>
      <c r="O64" s="40"/>
    </row>
    <row r="65" spans="2:15" x14ac:dyDescent="0.25">
      <c r="B65" s="114"/>
      <c r="C65" s="228"/>
      <c r="D65" s="228"/>
      <c r="E65" s="228"/>
      <c r="F65" s="228"/>
      <c r="G65" s="228"/>
      <c r="H65" s="19"/>
      <c r="I65" s="19"/>
      <c r="J65" s="19"/>
      <c r="K65" s="19"/>
      <c r="L65" s="36"/>
      <c r="M65" s="36"/>
      <c r="N65" s="36"/>
      <c r="O65" s="40"/>
    </row>
    <row r="66" spans="2:15" x14ac:dyDescent="0.25">
      <c r="B66" s="116"/>
      <c r="C66" s="117"/>
      <c r="D66" s="117"/>
      <c r="E66" s="117"/>
      <c r="F66" s="117"/>
      <c r="G66" s="117"/>
      <c r="H66" s="118"/>
      <c r="I66" s="118"/>
      <c r="J66" s="118"/>
      <c r="K66" s="118"/>
      <c r="L66" s="42"/>
      <c r="M66" s="42"/>
      <c r="N66" s="42"/>
      <c r="O66" s="43"/>
    </row>
    <row r="67" spans="2:15" x14ac:dyDescent="0.25">
      <c r="B67" s="115"/>
      <c r="C67" s="115"/>
      <c r="D67" s="115"/>
      <c r="E67" s="115"/>
      <c r="F67" s="115"/>
      <c r="G67" s="115"/>
      <c r="H67" s="119"/>
      <c r="I67" s="119"/>
      <c r="J67" s="119"/>
      <c r="K67" s="119"/>
      <c r="L67" s="36"/>
      <c r="M67" s="36"/>
      <c r="N67" s="36"/>
      <c r="O67" s="36"/>
    </row>
    <row r="68" spans="2:15" x14ac:dyDescent="0.25">
      <c r="B68" s="115"/>
      <c r="C68" s="115"/>
      <c r="D68" s="115"/>
      <c r="E68" s="115"/>
      <c r="F68" s="115"/>
      <c r="G68" s="115"/>
      <c r="H68" s="119"/>
      <c r="I68" s="119"/>
      <c r="J68" s="119"/>
      <c r="K68" s="119"/>
      <c r="L68" s="36"/>
      <c r="M68" s="36"/>
      <c r="N68" s="36"/>
      <c r="O68" s="36"/>
    </row>
    <row r="69" spans="2:15" x14ac:dyDescent="0.25">
      <c r="B69" s="156" t="s">
        <v>64</v>
      </c>
      <c r="C69" s="157"/>
      <c r="D69" s="157"/>
      <c r="E69" s="157"/>
      <c r="F69" s="157"/>
      <c r="G69" s="157"/>
      <c r="H69" s="113"/>
      <c r="I69" s="113"/>
      <c r="J69" s="113"/>
      <c r="K69" s="113"/>
      <c r="L69" s="120"/>
      <c r="M69" s="120"/>
      <c r="N69" s="120"/>
      <c r="O69" s="121"/>
    </row>
    <row r="70" spans="2:15" x14ac:dyDescent="0.25">
      <c r="B70" s="153" t="s">
        <v>63</v>
      </c>
      <c r="C70" s="154"/>
      <c r="D70" s="154"/>
      <c r="E70" s="155"/>
      <c r="F70" s="155"/>
      <c r="G70" s="155"/>
      <c r="H70" s="119"/>
      <c r="I70" s="119"/>
      <c r="J70" s="119"/>
      <c r="K70" s="119"/>
      <c r="L70" s="36"/>
      <c r="M70" s="36"/>
      <c r="N70" s="36"/>
      <c r="O70" s="40"/>
    </row>
    <row r="71" spans="2:15" x14ac:dyDescent="0.25">
      <c r="B71" s="28" t="s">
        <v>17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0"/>
    </row>
    <row r="72" spans="2:15" x14ac:dyDescent="0.25">
      <c r="B72" s="108" t="s">
        <v>18</v>
      </c>
      <c r="C72" s="61"/>
      <c r="D72" s="62"/>
      <c r="E72" s="45">
        <v>2016</v>
      </c>
      <c r="F72" s="45" t="s">
        <v>19</v>
      </c>
      <c r="G72" s="45">
        <v>2017</v>
      </c>
      <c r="H72" s="45" t="s">
        <v>19</v>
      </c>
      <c r="I72" s="36"/>
      <c r="J72" s="45" t="s">
        <v>20</v>
      </c>
      <c r="K72" s="45">
        <v>2016</v>
      </c>
      <c r="L72" s="45" t="s">
        <v>19</v>
      </c>
      <c r="M72" s="45">
        <v>2017</v>
      </c>
      <c r="N72" s="45" t="s">
        <v>19</v>
      </c>
      <c r="O72" s="40"/>
    </row>
    <row r="73" spans="2:15" x14ac:dyDescent="0.25">
      <c r="B73" s="109" t="s">
        <v>21</v>
      </c>
      <c r="C73" s="63"/>
      <c r="D73" s="64"/>
      <c r="E73" s="158">
        <v>215.69640819999998</v>
      </c>
      <c r="F73" s="65">
        <f t="shared" ref="F73:F91" si="9">+IF(E73="","",+E73/E$92)</f>
        <v>0.60435046474785281</v>
      </c>
      <c r="G73" s="158">
        <v>256.29114900000002</v>
      </c>
      <c r="H73" s="65">
        <f t="shared" ref="H73:H91" si="10">+IF(G73="","",+G73/G$92)</f>
        <v>0.68572604379977253</v>
      </c>
      <c r="I73" s="36"/>
      <c r="J73" s="66" t="s">
        <v>22</v>
      </c>
      <c r="K73" s="67">
        <f>+SUM(E73:E81)</f>
        <v>335.37087543000001</v>
      </c>
      <c r="L73" s="60">
        <f>+K73/K75</f>
        <v>0.9396611938066326</v>
      </c>
      <c r="M73" s="67">
        <f>+SUM(G73:G81)</f>
        <v>347.82153195000001</v>
      </c>
      <c r="N73" s="60">
        <f>+M73/M75</f>
        <v>0.93062239559607141</v>
      </c>
      <c r="O73" s="40"/>
    </row>
    <row r="74" spans="2:15" x14ac:dyDescent="0.25">
      <c r="B74" s="109" t="s">
        <v>23</v>
      </c>
      <c r="C74" s="63"/>
      <c r="D74" s="64"/>
      <c r="E74" s="158">
        <v>105.15241116</v>
      </c>
      <c r="F74" s="65">
        <f t="shared" si="9"/>
        <v>0.29462200638491348</v>
      </c>
      <c r="G74" s="158">
        <v>67.41186209</v>
      </c>
      <c r="H74" s="65">
        <f t="shared" si="10"/>
        <v>0.18036545419737285</v>
      </c>
      <c r="I74" s="36"/>
      <c r="J74" s="59" t="s">
        <v>1</v>
      </c>
      <c r="K74" s="67">
        <f>+SUM(E82:E91)</f>
        <v>21.535292070000004</v>
      </c>
      <c r="L74" s="60">
        <f>+K74/K75</f>
        <v>6.0338806193367345E-2</v>
      </c>
      <c r="M74" s="67">
        <f>+SUM(G82:G91)</f>
        <v>25.929984879999999</v>
      </c>
      <c r="N74" s="60">
        <f>+M74/M75</f>
        <v>6.9377604403928594E-2</v>
      </c>
      <c r="O74" s="40"/>
    </row>
    <row r="75" spans="2:15" x14ac:dyDescent="0.25">
      <c r="B75" s="109" t="s">
        <v>24</v>
      </c>
      <c r="C75" s="63"/>
      <c r="D75" s="64"/>
      <c r="E75" s="158">
        <v>2.26122749</v>
      </c>
      <c r="F75" s="65">
        <f t="shared" si="9"/>
        <v>6.3356357942455565E-3</v>
      </c>
      <c r="G75" s="158">
        <v>3.7921583800000001</v>
      </c>
      <c r="H75" s="65">
        <f t="shared" si="10"/>
        <v>1.014620197976308E-2</v>
      </c>
      <c r="I75" s="36"/>
      <c r="J75" s="68" t="s">
        <v>3</v>
      </c>
      <c r="K75" s="69">
        <f>SUM(K73:K74)</f>
        <v>356.90616750000004</v>
      </c>
      <c r="L75" s="70">
        <f>+L74+L73</f>
        <v>1</v>
      </c>
      <c r="M75" s="69">
        <f>SUM(M73:M74)</f>
        <v>373.75151683000001</v>
      </c>
      <c r="N75" s="70">
        <f>+N74+N73</f>
        <v>1</v>
      </c>
      <c r="O75" s="40"/>
    </row>
    <row r="76" spans="2:15" x14ac:dyDescent="0.25">
      <c r="B76" s="109" t="s">
        <v>25</v>
      </c>
      <c r="C76" s="63"/>
      <c r="D76" s="64"/>
      <c r="E76" s="158">
        <v>12.26082858</v>
      </c>
      <c r="F76" s="65">
        <f t="shared" si="9"/>
        <v>3.4353086879620819E-2</v>
      </c>
      <c r="G76" s="158">
        <v>20.32636248</v>
      </c>
      <c r="H76" s="65">
        <f t="shared" si="10"/>
        <v>5.4384695619162926E-2</v>
      </c>
      <c r="I76" s="36"/>
      <c r="J76" s="36"/>
      <c r="K76" s="36"/>
      <c r="L76" s="36"/>
      <c r="M76" s="36"/>
      <c r="N76" s="36"/>
      <c r="O76" s="40"/>
    </row>
    <row r="77" spans="2:15" x14ac:dyDescent="0.25">
      <c r="B77" s="109" t="s">
        <v>26</v>
      </c>
      <c r="C77" s="63"/>
      <c r="D77" s="64"/>
      <c r="E77" s="158"/>
      <c r="F77" s="65" t="str">
        <f t="shared" si="9"/>
        <v/>
      </c>
      <c r="G77" s="158"/>
      <c r="H77" s="65" t="str">
        <f t="shared" si="10"/>
        <v/>
      </c>
      <c r="I77" s="36"/>
      <c r="J77" s="36"/>
      <c r="K77" s="115"/>
      <c r="L77" s="115"/>
      <c r="M77" s="36"/>
      <c r="N77" s="36"/>
      <c r="O77" s="40"/>
    </row>
    <row r="78" spans="2:15" x14ac:dyDescent="0.25">
      <c r="B78" s="109" t="s">
        <v>27</v>
      </c>
      <c r="C78" s="63"/>
      <c r="D78" s="64"/>
      <c r="E78" s="158"/>
      <c r="F78" s="65" t="str">
        <f t="shared" si="9"/>
        <v/>
      </c>
      <c r="G78" s="158"/>
      <c r="H78" s="65" t="str">
        <f t="shared" si="10"/>
        <v/>
      </c>
      <c r="I78" s="36"/>
      <c r="J78" s="71" t="s">
        <v>28</v>
      </c>
      <c r="K78" s="45">
        <v>2016</v>
      </c>
      <c r="L78" s="45" t="s">
        <v>19</v>
      </c>
      <c r="M78" s="45">
        <v>2017</v>
      </c>
      <c r="N78" s="45" t="s">
        <v>19</v>
      </c>
      <c r="O78" s="40"/>
    </row>
    <row r="79" spans="2:15" x14ac:dyDescent="0.25">
      <c r="B79" s="110" t="s">
        <v>29</v>
      </c>
      <c r="C79" s="63"/>
      <c r="D79" s="64"/>
      <c r="E79" s="158"/>
      <c r="F79" s="65" t="str">
        <f t="shared" si="9"/>
        <v/>
      </c>
      <c r="G79" s="158"/>
      <c r="H79" s="65" t="str">
        <f t="shared" si="10"/>
        <v/>
      </c>
      <c r="I79" s="36"/>
      <c r="J79" s="72" t="s">
        <v>30</v>
      </c>
      <c r="K79" s="67">
        <f>+E73+E74</f>
        <v>320.84881935999999</v>
      </c>
      <c r="L79" s="60">
        <f>+K79/K$85</f>
        <v>0.95669851756989821</v>
      </c>
      <c r="M79" s="67">
        <f>+G73+G74</f>
        <v>323.70301109000002</v>
      </c>
      <c r="N79" s="60">
        <f t="shared" ref="N79:N85" si="11">+M79/M$85</f>
        <v>0.93065834445388196</v>
      </c>
      <c r="O79" s="40"/>
    </row>
    <row r="80" spans="2:15" x14ac:dyDescent="0.25">
      <c r="B80" s="109" t="s">
        <v>31</v>
      </c>
      <c r="C80" s="63"/>
      <c r="D80" s="64"/>
      <c r="E80" s="158"/>
      <c r="F80" s="65" t="str">
        <f t="shared" si="9"/>
        <v/>
      </c>
      <c r="G80" s="158"/>
      <c r="H80" s="65" t="str">
        <f t="shared" si="10"/>
        <v/>
      </c>
      <c r="I80" s="36"/>
      <c r="J80" s="72" t="s">
        <v>32</v>
      </c>
      <c r="K80" s="67">
        <f>+E75</f>
        <v>2.26122749</v>
      </c>
      <c r="L80" s="60">
        <f t="shared" ref="L80:L85" si="12">+K80/K$85</f>
        <v>6.7424682811253024E-3</v>
      </c>
      <c r="M80" s="67">
        <f>+G75</f>
        <v>3.7921583800000001</v>
      </c>
      <c r="N80" s="60">
        <f t="shared" si="11"/>
        <v>1.0902598119040915E-2</v>
      </c>
      <c r="O80" s="40"/>
    </row>
    <row r="81" spans="2:15" x14ac:dyDescent="0.25">
      <c r="B81" s="109" t="s">
        <v>33</v>
      </c>
      <c r="C81" s="63"/>
      <c r="D81" s="64"/>
      <c r="E81" s="158"/>
      <c r="F81" s="65" t="str">
        <f t="shared" si="9"/>
        <v/>
      </c>
      <c r="G81" s="158"/>
      <c r="H81" s="65" t="str">
        <f t="shared" si="10"/>
        <v/>
      </c>
      <c r="I81" s="36"/>
      <c r="J81" s="72" t="s">
        <v>34</v>
      </c>
      <c r="K81" s="67">
        <f>+E76</f>
        <v>12.26082858</v>
      </c>
      <c r="L81" s="60">
        <f t="shared" si="12"/>
        <v>3.6559014148976485E-2</v>
      </c>
      <c r="M81" s="67">
        <f>+G76</f>
        <v>20.32636248</v>
      </c>
      <c r="N81" s="60">
        <f t="shared" si="11"/>
        <v>5.8439057427077147E-2</v>
      </c>
      <c r="O81" s="40"/>
    </row>
    <row r="82" spans="2:15" x14ac:dyDescent="0.25">
      <c r="B82" s="109" t="s">
        <v>35</v>
      </c>
      <c r="C82" s="63"/>
      <c r="D82" s="64"/>
      <c r="E82" s="158"/>
      <c r="F82" s="65" t="str">
        <f t="shared" si="9"/>
        <v/>
      </c>
      <c r="G82" s="158"/>
      <c r="H82" s="65" t="str">
        <f t="shared" si="10"/>
        <v/>
      </c>
      <c r="I82" s="36"/>
      <c r="J82" s="72" t="s">
        <v>36</v>
      </c>
      <c r="K82" s="67">
        <f>+E77+E78</f>
        <v>0</v>
      </c>
      <c r="L82" s="60">
        <f t="shared" si="12"/>
        <v>0</v>
      </c>
      <c r="M82" s="67">
        <f>+G77+G78</f>
        <v>0</v>
      </c>
      <c r="N82" s="60">
        <f t="shared" si="11"/>
        <v>0</v>
      </c>
      <c r="O82" s="40"/>
    </row>
    <row r="83" spans="2:15" x14ac:dyDescent="0.25">
      <c r="B83" s="109" t="s">
        <v>37</v>
      </c>
      <c r="C83" s="63"/>
      <c r="D83" s="64"/>
      <c r="E83" s="158"/>
      <c r="F83" s="65" t="str">
        <f t="shared" si="9"/>
        <v/>
      </c>
      <c r="G83" s="158"/>
      <c r="H83" s="65" t="str">
        <f t="shared" si="10"/>
        <v/>
      </c>
      <c r="I83" s="36"/>
      <c r="J83" s="73" t="s">
        <v>38</v>
      </c>
      <c r="K83" s="67">
        <f>+E79</f>
        <v>0</v>
      </c>
      <c r="L83" s="60">
        <f t="shared" si="12"/>
        <v>0</v>
      </c>
      <c r="M83" s="67">
        <f>+G79</f>
        <v>0</v>
      </c>
      <c r="N83" s="60">
        <f t="shared" si="11"/>
        <v>0</v>
      </c>
      <c r="O83" s="40"/>
    </row>
    <row r="84" spans="2:15" x14ac:dyDescent="0.25">
      <c r="B84" s="110" t="s">
        <v>39</v>
      </c>
      <c r="C84" s="63"/>
      <c r="D84" s="64"/>
      <c r="E84" s="158"/>
      <c r="F84" s="65" t="str">
        <f t="shared" si="9"/>
        <v/>
      </c>
      <c r="G84" s="158"/>
      <c r="H84" s="65" t="str">
        <f t="shared" si="10"/>
        <v/>
      </c>
      <c r="I84" s="36"/>
      <c r="J84" s="72" t="s">
        <v>40</v>
      </c>
      <c r="K84" s="67">
        <f>+E80+E81</f>
        <v>0</v>
      </c>
      <c r="L84" s="60">
        <f t="shared" si="12"/>
        <v>0</v>
      </c>
      <c r="M84" s="67">
        <f>+G80+G81</f>
        <v>0</v>
      </c>
      <c r="N84" s="60">
        <f t="shared" si="11"/>
        <v>0</v>
      </c>
      <c r="O84" s="40"/>
    </row>
    <row r="85" spans="2:15" x14ac:dyDescent="0.25">
      <c r="B85" s="110" t="s">
        <v>41</v>
      </c>
      <c r="C85" s="63"/>
      <c r="D85" s="64"/>
      <c r="E85" s="158"/>
      <c r="F85" s="65" t="str">
        <f t="shared" si="9"/>
        <v/>
      </c>
      <c r="G85" s="158"/>
      <c r="H85" s="65" t="str">
        <f t="shared" si="10"/>
        <v/>
      </c>
      <c r="I85" s="36"/>
      <c r="J85" s="68" t="s">
        <v>3</v>
      </c>
      <c r="K85" s="69">
        <f>SUM(K79:K84)</f>
        <v>335.37087543000001</v>
      </c>
      <c r="L85" s="70">
        <f t="shared" si="12"/>
        <v>1</v>
      </c>
      <c r="M85" s="69">
        <f>SUM(M79:M84)</f>
        <v>347.82153195000001</v>
      </c>
      <c r="N85" s="70">
        <f t="shared" si="11"/>
        <v>1</v>
      </c>
      <c r="O85" s="40"/>
    </row>
    <row r="86" spans="2:15" x14ac:dyDescent="0.25">
      <c r="B86" s="109" t="s">
        <v>42</v>
      </c>
      <c r="C86" s="63"/>
      <c r="D86" s="64"/>
      <c r="E86" s="158"/>
      <c r="F86" s="65" t="str">
        <f t="shared" si="9"/>
        <v/>
      </c>
      <c r="G86" s="158"/>
      <c r="H86" s="65" t="str">
        <f t="shared" si="10"/>
        <v/>
      </c>
      <c r="I86" s="36"/>
      <c r="J86" s="36"/>
      <c r="K86" s="36"/>
      <c r="L86" s="36"/>
      <c r="M86" s="36"/>
      <c r="N86" s="36"/>
      <c r="O86" s="40"/>
    </row>
    <row r="87" spans="2:15" x14ac:dyDescent="0.25">
      <c r="B87" s="109" t="s">
        <v>43</v>
      </c>
      <c r="C87" s="63"/>
      <c r="D87" s="64"/>
      <c r="E87" s="158"/>
      <c r="F87" s="65" t="str">
        <f t="shared" si="9"/>
        <v/>
      </c>
      <c r="G87" s="158"/>
      <c r="H87" s="65" t="str">
        <f t="shared" si="10"/>
        <v/>
      </c>
      <c r="I87" s="36"/>
      <c r="J87" s="36"/>
      <c r="K87" s="36"/>
      <c r="L87" s="36"/>
      <c r="M87" s="36"/>
      <c r="N87" s="36"/>
      <c r="O87" s="40"/>
    </row>
    <row r="88" spans="2:15" x14ac:dyDescent="0.25">
      <c r="B88" s="109" t="s">
        <v>44</v>
      </c>
      <c r="C88" s="63"/>
      <c r="D88" s="64"/>
      <c r="E88" s="158">
        <v>4.4625000000000004</v>
      </c>
      <c r="F88" s="65">
        <f t="shared" si="9"/>
        <v>1.2503286315443122E-2</v>
      </c>
      <c r="G88" s="158">
        <v>5.8380000000000001</v>
      </c>
      <c r="H88" s="65">
        <f t="shared" si="10"/>
        <v>1.5620003497284535E-2</v>
      </c>
      <c r="I88" s="36"/>
      <c r="J88" s="36"/>
      <c r="K88" s="36"/>
      <c r="L88" s="36"/>
      <c r="M88" s="36"/>
      <c r="N88" s="36"/>
      <c r="O88" s="40"/>
    </row>
    <row r="89" spans="2:15" x14ac:dyDescent="0.25">
      <c r="B89" s="109" t="s">
        <v>45</v>
      </c>
      <c r="C89" s="63"/>
      <c r="D89" s="64"/>
      <c r="E89" s="158">
        <v>17.072792070000002</v>
      </c>
      <c r="F89" s="65">
        <f t="shared" si="9"/>
        <v>4.7835519877924226E-2</v>
      </c>
      <c r="G89" s="158">
        <v>20.091984879999998</v>
      </c>
      <c r="H89" s="65">
        <f t="shared" si="10"/>
        <v>5.3757600906644054E-2</v>
      </c>
      <c r="I89" s="36"/>
      <c r="J89" s="36"/>
      <c r="K89" s="36"/>
      <c r="L89" s="36"/>
      <c r="M89" s="36"/>
      <c r="N89" s="36"/>
      <c r="O89" s="40"/>
    </row>
    <row r="90" spans="2:15" x14ac:dyDescent="0.25">
      <c r="B90" s="109" t="s">
        <v>46</v>
      </c>
      <c r="C90" s="63"/>
      <c r="D90" s="64"/>
      <c r="E90" s="158"/>
      <c r="F90" s="65" t="str">
        <f t="shared" si="9"/>
        <v/>
      </c>
      <c r="G90" s="158"/>
      <c r="H90" s="65" t="str">
        <f t="shared" si="10"/>
        <v/>
      </c>
      <c r="I90" s="36"/>
      <c r="J90" s="36"/>
      <c r="K90" s="36"/>
      <c r="L90" s="36"/>
      <c r="M90" s="36"/>
      <c r="N90" s="36"/>
      <c r="O90" s="40"/>
    </row>
    <row r="91" spans="2:15" x14ac:dyDescent="0.25">
      <c r="B91" s="109" t="s">
        <v>47</v>
      </c>
      <c r="C91" s="63"/>
      <c r="D91" s="64"/>
      <c r="E91" s="158"/>
      <c r="F91" s="65" t="str">
        <f t="shared" si="9"/>
        <v/>
      </c>
      <c r="G91" s="158"/>
      <c r="H91" s="65" t="str">
        <f t="shared" si="10"/>
        <v/>
      </c>
      <c r="I91" s="36"/>
      <c r="J91" s="36"/>
      <c r="K91" s="36"/>
      <c r="L91" s="36"/>
      <c r="M91" s="36"/>
      <c r="N91" s="36"/>
      <c r="O91" s="40"/>
    </row>
    <row r="92" spans="2:15" x14ac:dyDescent="0.25">
      <c r="B92" s="111" t="s">
        <v>48</v>
      </c>
      <c r="C92" s="74"/>
      <c r="D92" s="75"/>
      <c r="E92" s="69">
        <f>SUM(E73:E91)</f>
        <v>356.90616749999998</v>
      </c>
      <c r="F92" s="76">
        <f>SUM(F73:F91)</f>
        <v>1</v>
      </c>
      <c r="G92" s="135">
        <f>SUM(G73:G91)</f>
        <v>373.75151683000001</v>
      </c>
      <c r="H92" s="76">
        <f>SUM(H73:H91)</f>
        <v>1</v>
      </c>
      <c r="I92" s="36"/>
      <c r="J92" s="36"/>
      <c r="K92" s="36"/>
      <c r="L92" s="36"/>
      <c r="M92" s="36"/>
      <c r="N92" s="36"/>
      <c r="O92" s="40"/>
    </row>
    <row r="93" spans="2:15" x14ac:dyDescent="0.25">
      <c r="B93" s="260" t="s">
        <v>59</v>
      </c>
      <c r="C93" s="261"/>
      <c r="D93" s="261"/>
      <c r="E93" s="261"/>
      <c r="F93" s="261"/>
      <c r="G93" s="261"/>
      <c r="H93" s="261"/>
      <c r="I93" s="36"/>
      <c r="J93" s="36"/>
      <c r="K93" s="36"/>
      <c r="L93" s="36"/>
      <c r="M93" s="36"/>
      <c r="N93" s="36"/>
      <c r="O93" s="40"/>
    </row>
    <row r="94" spans="2:15" x14ac:dyDescent="0.25">
      <c r="B94" s="39"/>
      <c r="C94" s="122"/>
      <c r="D94" s="122"/>
      <c r="E94" s="122"/>
      <c r="F94" s="122"/>
      <c r="G94" s="122"/>
      <c r="H94" s="36"/>
      <c r="I94" s="36"/>
      <c r="J94" s="36"/>
      <c r="K94" s="36"/>
      <c r="L94" s="36"/>
      <c r="M94" s="36"/>
      <c r="N94" s="36"/>
      <c r="O94" s="40"/>
    </row>
    <row r="95" spans="2:15" x14ac:dyDescent="0.25">
      <c r="B95" s="39"/>
      <c r="C95" s="122"/>
      <c r="D95" s="122"/>
      <c r="E95" s="122"/>
      <c r="F95" s="122"/>
      <c r="G95" s="122"/>
      <c r="H95" s="36"/>
      <c r="I95" s="36"/>
      <c r="J95" s="36"/>
      <c r="K95" s="36"/>
      <c r="L95" s="36"/>
      <c r="M95" s="36"/>
      <c r="N95" s="36"/>
      <c r="O95" s="40"/>
    </row>
    <row r="96" spans="2:15" x14ac:dyDescent="0.25">
      <c r="B96" s="39"/>
      <c r="C96" s="122"/>
      <c r="D96" s="122"/>
      <c r="E96" s="122"/>
      <c r="F96" s="122"/>
      <c r="G96" s="122"/>
      <c r="H96" s="36"/>
      <c r="I96" s="36"/>
      <c r="J96" s="36"/>
      <c r="K96" s="36"/>
      <c r="L96" s="36"/>
      <c r="M96" s="36"/>
      <c r="N96" s="36"/>
      <c r="O96" s="40"/>
    </row>
    <row r="97" spans="2:15" x14ac:dyDescent="0.25">
      <c r="B97" s="152" t="s">
        <v>62</v>
      </c>
      <c r="C97" s="26"/>
      <c r="D97" s="26"/>
      <c r="E97" s="26"/>
      <c r="F97" s="26"/>
      <c r="G97" s="26"/>
      <c r="H97" s="36"/>
      <c r="I97" s="36"/>
      <c r="J97" s="36"/>
      <c r="K97" s="36"/>
      <c r="L97" s="36"/>
      <c r="M97" s="36"/>
      <c r="N97" s="36"/>
      <c r="O97" s="40"/>
    </row>
    <row r="98" spans="2:15" x14ac:dyDescent="0.25">
      <c r="B98" s="28" t="s">
        <v>17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40"/>
    </row>
    <row r="99" spans="2:15" x14ac:dyDescent="0.25">
      <c r="B99" s="108" t="s">
        <v>18</v>
      </c>
      <c r="C99" s="61"/>
      <c r="D99" s="62"/>
      <c r="E99" s="45">
        <v>2016</v>
      </c>
      <c r="F99" s="45" t="s">
        <v>19</v>
      </c>
      <c r="G99" s="45">
        <v>2017</v>
      </c>
      <c r="H99" s="45" t="s">
        <v>19</v>
      </c>
      <c r="I99" s="123"/>
      <c r="J99" s="45" t="s">
        <v>20</v>
      </c>
      <c r="K99" s="45">
        <v>2016</v>
      </c>
      <c r="L99" s="45" t="s">
        <v>19</v>
      </c>
      <c r="M99" s="45">
        <v>2017</v>
      </c>
      <c r="N99" s="45" t="s">
        <v>19</v>
      </c>
      <c r="O99" s="124"/>
    </row>
    <row r="100" spans="2:15" x14ac:dyDescent="0.25">
      <c r="B100" s="109" t="s">
        <v>21</v>
      </c>
      <c r="C100" s="63"/>
      <c r="D100" s="64"/>
      <c r="E100" s="158">
        <v>647.43032286000005</v>
      </c>
      <c r="F100" s="65">
        <f>+IF(E100="","",+E100/E$119)</f>
        <v>0.54896150326900317</v>
      </c>
      <c r="G100" s="158">
        <v>768.87344693</v>
      </c>
      <c r="H100" s="65">
        <f>+IF(G100="","",+G100/G$119)</f>
        <v>0.61465458967327835</v>
      </c>
      <c r="I100" s="125"/>
      <c r="J100" s="66" t="s">
        <v>22</v>
      </c>
      <c r="K100" s="67">
        <f>+SUM(E100:E107)</f>
        <v>1006.71405252</v>
      </c>
      <c r="L100" s="60">
        <f>+K100/K102</f>
        <v>0.85360113686382499</v>
      </c>
      <c r="M100" s="67">
        <f>+SUM(G100:G107)</f>
        <v>1043.4645958999999</v>
      </c>
      <c r="N100" s="60">
        <f>+M100/M102</f>
        <v>0.83416888122799149</v>
      </c>
      <c r="O100" s="126"/>
    </row>
    <row r="101" spans="2:15" x14ac:dyDescent="0.25">
      <c r="B101" s="109" t="s">
        <v>23</v>
      </c>
      <c r="C101" s="63"/>
      <c r="D101" s="64"/>
      <c r="E101" s="158">
        <v>315.71583977999995</v>
      </c>
      <c r="F101" s="65">
        <f t="shared" ref="F101:H119" si="13">+IF(E101="","",+E101/E$119)</f>
        <v>0.26769806092159548</v>
      </c>
      <c r="G101" s="158">
        <v>202.23558652</v>
      </c>
      <c r="H101" s="65">
        <f t="shared" si="13"/>
        <v>0.1616716404320078</v>
      </c>
      <c r="I101" s="125"/>
      <c r="J101" s="59" t="s">
        <v>1</v>
      </c>
      <c r="K101" s="67">
        <f>+SUM(E108:E118)</f>
        <v>172.65885251</v>
      </c>
      <c r="L101" s="60">
        <f>+K101/K102</f>
        <v>0.14639886313617492</v>
      </c>
      <c r="M101" s="67">
        <f>+SUM(G108:G118)</f>
        <v>207.43869165000001</v>
      </c>
      <c r="N101" s="60">
        <f>+M101/M102</f>
        <v>0.16583111877200854</v>
      </c>
      <c r="O101" s="126"/>
    </row>
    <row r="102" spans="2:15" x14ac:dyDescent="0.25">
      <c r="B102" s="109" t="s">
        <v>24</v>
      </c>
      <c r="C102" s="63"/>
      <c r="D102" s="64"/>
      <c r="E102" s="158">
        <v>6.7854039800000008</v>
      </c>
      <c r="F102" s="65">
        <f t="shared" si="13"/>
        <v>5.7533999221623632E-3</v>
      </c>
      <c r="G102" s="158">
        <v>11.37647499</v>
      </c>
      <c r="H102" s="65">
        <f t="shared" si="13"/>
        <v>9.0946079550896317E-3</v>
      </c>
      <c r="I102" s="125"/>
      <c r="J102" s="68" t="s">
        <v>3</v>
      </c>
      <c r="K102" s="69">
        <f>SUM(K100:K101)</f>
        <v>1179.3729050300001</v>
      </c>
      <c r="L102" s="70">
        <f>+L101+L100</f>
        <v>0.99999999999999989</v>
      </c>
      <c r="M102" s="69">
        <f>SUM(M100:M101)</f>
        <v>1250.90328755</v>
      </c>
      <c r="N102" s="70">
        <f>+N101+N100</f>
        <v>1</v>
      </c>
      <c r="O102" s="126"/>
    </row>
    <row r="103" spans="2:15" x14ac:dyDescent="0.25">
      <c r="B103" s="109" t="s">
        <v>25</v>
      </c>
      <c r="C103" s="63"/>
      <c r="D103" s="64"/>
      <c r="E103" s="158">
        <v>36.782485899999998</v>
      </c>
      <c r="F103" s="65">
        <f t="shared" si="13"/>
        <v>3.1188172751064142E-2</v>
      </c>
      <c r="G103" s="158">
        <v>60.979087460000002</v>
      </c>
      <c r="H103" s="65">
        <f t="shared" si="13"/>
        <v>4.8748043167615877E-2</v>
      </c>
      <c r="I103" s="125"/>
      <c r="J103" s="36"/>
      <c r="K103" s="36"/>
      <c r="L103" s="36"/>
      <c r="M103" s="36"/>
      <c r="N103" s="36"/>
      <c r="O103" s="126"/>
    </row>
    <row r="104" spans="2:15" x14ac:dyDescent="0.25">
      <c r="B104" s="109" t="s">
        <v>26</v>
      </c>
      <c r="C104" s="63"/>
      <c r="D104" s="64"/>
      <c r="E104" s="158"/>
      <c r="F104" s="65" t="str">
        <f t="shared" si="13"/>
        <v/>
      </c>
      <c r="G104" s="158"/>
      <c r="H104" s="65" t="str">
        <f t="shared" si="13"/>
        <v/>
      </c>
      <c r="I104" s="26"/>
      <c r="J104" s="36"/>
      <c r="K104" s="115"/>
      <c r="L104" s="115"/>
      <c r="M104" s="36"/>
      <c r="N104" s="36"/>
      <c r="O104" s="25"/>
    </row>
    <row r="105" spans="2:15" x14ac:dyDescent="0.25">
      <c r="B105" s="109" t="s">
        <v>27</v>
      </c>
      <c r="C105" s="63"/>
      <c r="D105" s="64"/>
      <c r="E105" s="158"/>
      <c r="F105" s="65" t="str">
        <f t="shared" si="13"/>
        <v/>
      </c>
      <c r="G105" s="158"/>
      <c r="H105" s="65" t="str">
        <f t="shared" si="13"/>
        <v/>
      </c>
      <c r="I105" s="36"/>
      <c r="J105" s="71" t="s">
        <v>28</v>
      </c>
      <c r="K105" s="45">
        <v>2016</v>
      </c>
      <c r="L105" s="45" t="s">
        <v>19</v>
      </c>
      <c r="M105" s="45">
        <v>2017</v>
      </c>
      <c r="N105" s="45" t="s">
        <v>19</v>
      </c>
      <c r="O105" s="40"/>
    </row>
    <row r="106" spans="2:15" x14ac:dyDescent="0.25">
      <c r="B106" s="109" t="s">
        <v>31</v>
      </c>
      <c r="C106" s="63"/>
      <c r="D106" s="64"/>
      <c r="E106" s="158"/>
      <c r="F106" s="65" t="str">
        <f t="shared" si="13"/>
        <v/>
      </c>
      <c r="G106" s="158"/>
      <c r="H106" s="65" t="str">
        <f t="shared" si="13"/>
        <v/>
      </c>
      <c r="I106" s="36"/>
      <c r="J106" s="72" t="s">
        <v>30</v>
      </c>
      <c r="K106" s="67">
        <f>+E100+E101</f>
        <v>963.14616264000006</v>
      </c>
      <c r="L106" s="60">
        <f t="shared" ref="L106:L107" si="14">+K106/K$112</f>
        <v>0.95672267634395181</v>
      </c>
      <c r="M106" s="67">
        <f>+G100+G101</f>
        <v>971.10903344999997</v>
      </c>
      <c r="N106" s="60">
        <f t="shared" ref="N106" si="15">+M106/M$112</f>
        <v>0.93065834458178953</v>
      </c>
      <c r="O106" s="40"/>
    </row>
    <row r="107" spans="2:15" x14ac:dyDescent="0.25">
      <c r="B107" s="109" t="s">
        <v>33</v>
      </c>
      <c r="C107" s="63"/>
      <c r="D107" s="64"/>
      <c r="E107" s="158"/>
      <c r="F107" s="65" t="str">
        <f t="shared" si="13"/>
        <v/>
      </c>
      <c r="G107" s="158"/>
      <c r="H107" s="65" t="str">
        <f t="shared" si="13"/>
        <v/>
      </c>
      <c r="I107" s="123"/>
      <c r="J107" s="72" t="s">
        <v>32</v>
      </c>
      <c r="K107" s="67">
        <f>+E102</f>
        <v>6.7854039800000008</v>
      </c>
      <c r="L107" s="60">
        <f t="shared" si="14"/>
        <v>6.7401502571805992E-3</v>
      </c>
      <c r="M107" s="67">
        <f>+G102</f>
        <v>11.37647499</v>
      </c>
      <c r="N107" s="60">
        <f>+M107/M$112</f>
        <v>1.0902597974766611E-2</v>
      </c>
      <c r="O107" s="124"/>
    </row>
    <row r="108" spans="2:15" x14ac:dyDescent="0.25">
      <c r="B108" s="109" t="s">
        <v>65</v>
      </c>
      <c r="C108" s="63"/>
      <c r="D108" s="64"/>
      <c r="E108" s="158"/>
      <c r="F108" s="65" t="str">
        <f t="shared" si="13"/>
        <v/>
      </c>
      <c r="G108" s="158">
        <v>24.448622</v>
      </c>
      <c r="H108" s="65">
        <f t="shared" si="13"/>
        <v>1.9544773959212069E-2</v>
      </c>
      <c r="I108" s="119"/>
      <c r="J108" s="72" t="s">
        <v>34</v>
      </c>
      <c r="K108" s="67">
        <f>+E103</f>
        <v>36.782485899999998</v>
      </c>
      <c r="L108" s="60">
        <f>+K108/K$112</f>
        <v>3.6537173398867653E-2</v>
      </c>
      <c r="M108" s="67">
        <f>+G103</f>
        <v>60.979087460000002</v>
      </c>
      <c r="N108" s="60">
        <f t="shared" ref="N108:N112" si="16">+M108/M$112</f>
        <v>5.8439057443443833E-2</v>
      </c>
      <c r="O108" s="127"/>
    </row>
    <row r="109" spans="2:15" x14ac:dyDescent="0.25">
      <c r="B109" s="110" t="s">
        <v>39</v>
      </c>
      <c r="C109" s="63"/>
      <c r="D109" s="64"/>
      <c r="E109" s="158"/>
      <c r="F109" s="65" t="str">
        <f t="shared" si="13"/>
        <v/>
      </c>
      <c r="G109" s="158"/>
      <c r="H109" s="65" t="str">
        <f t="shared" si="13"/>
        <v/>
      </c>
      <c r="I109" s="119"/>
      <c r="J109" s="72" t="s">
        <v>36</v>
      </c>
      <c r="K109" s="67">
        <f>+E104+E105</f>
        <v>0</v>
      </c>
      <c r="L109" s="60">
        <f t="shared" ref="L109:L112" si="17">+K109/K$112</f>
        <v>0</v>
      </c>
      <c r="M109" s="67">
        <f>+G104+G105</f>
        <v>0</v>
      </c>
      <c r="N109" s="60">
        <f t="shared" si="16"/>
        <v>0</v>
      </c>
      <c r="O109" s="127"/>
    </row>
    <row r="110" spans="2:15" x14ac:dyDescent="0.25">
      <c r="B110" s="110" t="s">
        <v>41</v>
      </c>
      <c r="C110" s="63"/>
      <c r="D110" s="64"/>
      <c r="E110" s="158">
        <v>0.34236699999999998</v>
      </c>
      <c r="F110" s="65">
        <f t="shared" si="13"/>
        <v>2.9029579918260978E-4</v>
      </c>
      <c r="G110" s="158"/>
      <c r="H110" s="65" t="str">
        <f t="shared" si="13"/>
        <v/>
      </c>
      <c r="I110" s="119"/>
      <c r="J110" s="73" t="s">
        <v>38</v>
      </c>
      <c r="K110" s="67"/>
      <c r="L110" s="60">
        <f t="shared" si="17"/>
        <v>0</v>
      </c>
      <c r="M110" s="67"/>
      <c r="N110" s="60">
        <f t="shared" si="16"/>
        <v>0</v>
      </c>
      <c r="O110" s="127"/>
    </row>
    <row r="111" spans="2:15" x14ac:dyDescent="0.25">
      <c r="B111" s="109" t="s">
        <v>49</v>
      </c>
      <c r="C111" s="63"/>
      <c r="D111" s="64"/>
      <c r="E111" s="158"/>
      <c r="F111" s="65" t="str">
        <f t="shared" si="13"/>
        <v/>
      </c>
      <c r="G111" s="158"/>
      <c r="H111" s="65" t="str">
        <f t="shared" si="13"/>
        <v/>
      </c>
      <c r="I111" s="26"/>
      <c r="J111" s="72" t="s">
        <v>40</v>
      </c>
      <c r="K111" s="67">
        <f>+E107+E106</f>
        <v>0</v>
      </c>
      <c r="L111" s="60">
        <f t="shared" si="17"/>
        <v>0</v>
      </c>
      <c r="M111" s="67">
        <f>+G107+G106</f>
        <v>0</v>
      </c>
      <c r="N111" s="60">
        <f t="shared" si="16"/>
        <v>0</v>
      </c>
      <c r="O111" s="25"/>
    </row>
    <row r="112" spans="2:15" x14ac:dyDescent="0.25">
      <c r="B112" s="109" t="s">
        <v>43</v>
      </c>
      <c r="C112" s="63"/>
      <c r="D112" s="64"/>
      <c r="E112" s="158">
        <v>17.650162000000002</v>
      </c>
      <c r="F112" s="65">
        <f t="shared" si="13"/>
        <v>1.4965717734164016E-2</v>
      </c>
      <c r="G112" s="158">
        <v>20.907913499999999</v>
      </c>
      <c r="H112" s="65">
        <f t="shared" si="13"/>
        <v>1.6714252578990278E-2</v>
      </c>
      <c r="I112" s="36"/>
      <c r="J112" s="68" t="s">
        <v>3</v>
      </c>
      <c r="K112" s="69">
        <f>SUM(K106:K111)</f>
        <v>1006.71405252</v>
      </c>
      <c r="L112" s="70">
        <f t="shared" si="17"/>
        <v>1</v>
      </c>
      <c r="M112" s="69">
        <f>SUM(M106:M111)</f>
        <v>1043.4645958999999</v>
      </c>
      <c r="N112" s="70">
        <f t="shared" si="16"/>
        <v>1</v>
      </c>
      <c r="O112" s="128"/>
    </row>
    <row r="113" spans="2:15" x14ac:dyDescent="0.25">
      <c r="B113" s="110" t="s">
        <v>44</v>
      </c>
      <c r="C113" s="63"/>
      <c r="D113" s="64"/>
      <c r="E113" s="158"/>
      <c r="F113" s="65" t="str">
        <f t="shared" si="13"/>
        <v/>
      </c>
      <c r="G113" s="158"/>
      <c r="H113" s="65" t="str">
        <f t="shared" si="13"/>
        <v/>
      </c>
      <c r="I113" s="36"/>
      <c r="J113" s="36"/>
      <c r="K113" s="36"/>
      <c r="L113" s="36"/>
      <c r="M113" s="36"/>
      <c r="N113" s="36"/>
      <c r="O113" s="40"/>
    </row>
    <row r="114" spans="2:15" x14ac:dyDescent="0.25">
      <c r="B114" s="109" t="s">
        <v>50</v>
      </c>
      <c r="C114" s="63"/>
      <c r="D114" s="64"/>
      <c r="E114" s="158"/>
      <c r="F114" s="65" t="str">
        <f t="shared" si="13"/>
        <v/>
      </c>
      <c r="G114" s="158">
        <v>3.3298169999999998</v>
      </c>
      <c r="H114" s="65">
        <f t="shared" si="13"/>
        <v>2.6619300094108227E-3</v>
      </c>
      <c r="I114" s="36"/>
      <c r="J114" s="36"/>
      <c r="K114" s="36"/>
      <c r="L114" s="36"/>
      <c r="M114" s="36"/>
      <c r="N114" s="36"/>
      <c r="O114" s="40"/>
    </row>
    <row r="115" spans="2:15" x14ac:dyDescent="0.25">
      <c r="B115" s="109" t="s">
        <v>51</v>
      </c>
      <c r="C115" s="63"/>
      <c r="D115" s="64"/>
      <c r="E115" s="158">
        <v>63.509397</v>
      </c>
      <c r="F115" s="65">
        <f t="shared" si="13"/>
        <v>5.3850140807147423E-2</v>
      </c>
      <c r="G115" s="158">
        <v>51.338724999999997</v>
      </c>
      <c r="H115" s="65">
        <f t="shared" si="13"/>
        <v>4.1041322307619199E-2</v>
      </c>
      <c r="I115" s="36"/>
      <c r="J115" s="36"/>
      <c r="K115" s="36"/>
      <c r="L115" s="36"/>
      <c r="M115" s="36"/>
      <c r="N115" s="36"/>
      <c r="O115" s="40"/>
    </row>
    <row r="116" spans="2:15" x14ac:dyDescent="0.25">
      <c r="B116" s="109" t="s">
        <v>45</v>
      </c>
      <c r="C116" s="63"/>
      <c r="D116" s="64"/>
      <c r="E116" s="158">
        <v>91.062875329999997</v>
      </c>
      <c r="F116" s="65">
        <f t="shared" si="13"/>
        <v>7.7212962025512713E-2</v>
      </c>
      <c r="G116" s="158">
        <v>107.15725281</v>
      </c>
      <c r="H116" s="65">
        <f t="shared" si="13"/>
        <v>8.5663898941281527E-2</v>
      </c>
      <c r="I116" s="36"/>
      <c r="J116" s="36"/>
      <c r="K116" s="36"/>
      <c r="L116" s="36"/>
      <c r="M116" s="36"/>
      <c r="N116" s="36"/>
      <c r="O116" s="40"/>
    </row>
    <row r="117" spans="2:15" x14ac:dyDescent="0.25">
      <c r="B117" s="109" t="s">
        <v>46</v>
      </c>
      <c r="C117" s="63"/>
      <c r="D117" s="64"/>
      <c r="E117" s="158">
        <v>5.1770000000000001E-5</v>
      </c>
      <c r="F117" s="65">
        <f t="shared" si="13"/>
        <v>4.3896209400099045E-8</v>
      </c>
      <c r="G117" s="158">
        <v>3.2876999999999998E-4</v>
      </c>
      <c r="H117" s="65">
        <f t="shared" si="13"/>
        <v>2.628260739836442E-7</v>
      </c>
      <c r="I117" s="36"/>
      <c r="J117" s="36"/>
      <c r="K117" s="36"/>
      <c r="L117" s="36"/>
      <c r="M117" s="36"/>
      <c r="N117" s="36"/>
      <c r="O117" s="40"/>
    </row>
    <row r="118" spans="2:15" x14ac:dyDescent="0.25">
      <c r="B118" s="109" t="s">
        <v>47</v>
      </c>
      <c r="C118" s="63"/>
      <c r="D118" s="64"/>
      <c r="E118" s="158">
        <v>9.3999410000000005E-2</v>
      </c>
      <c r="F118" s="65">
        <f t="shared" si="13"/>
        <v>7.970287395877467E-5</v>
      </c>
      <c r="G118" s="158">
        <v>0.25603257000000001</v>
      </c>
      <c r="H118" s="65">
        <f t="shared" si="13"/>
        <v>2.0467814942069706E-4</v>
      </c>
      <c r="I118" s="129"/>
      <c r="J118" s="36"/>
      <c r="K118" s="36"/>
      <c r="L118" s="36"/>
      <c r="M118" s="36"/>
      <c r="N118" s="36"/>
      <c r="O118" s="40"/>
    </row>
    <row r="119" spans="2:15" x14ac:dyDescent="0.25">
      <c r="B119" s="111" t="s">
        <v>48</v>
      </c>
      <c r="C119" s="74"/>
      <c r="D119" s="75"/>
      <c r="E119" s="69">
        <f>SUM(E100:E118)</f>
        <v>1179.3729050299999</v>
      </c>
      <c r="F119" s="76">
        <f t="shared" si="13"/>
        <v>1</v>
      </c>
      <c r="G119" s="69">
        <f>SUM(G100:G118)</f>
        <v>1250.9032875499997</v>
      </c>
      <c r="H119" s="76">
        <f t="shared" si="13"/>
        <v>1</v>
      </c>
      <c r="I119" s="130"/>
      <c r="J119" s="36"/>
      <c r="K119" s="36"/>
      <c r="L119" s="36"/>
      <c r="M119" s="36"/>
      <c r="N119" s="36"/>
      <c r="O119" s="40"/>
    </row>
    <row r="120" spans="2:15" x14ac:dyDescent="0.25">
      <c r="B120" s="260" t="s">
        <v>59</v>
      </c>
      <c r="C120" s="261"/>
      <c r="D120" s="261"/>
      <c r="E120" s="261"/>
      <c r="F120" s="261"/>
      <c r="G120" s="261"/>
      <c r="H120" s="261"/>
      <c r="I120" s="130"/>
      <c r="J120" s="36"/>
      <c r="K120" s="36"/>
      <c r="L120" s="36"/>
      <c r="M120" s="36"/>
      <c r="N120" s="36"/>
      <c r="O120" s="40"/>
    </row>
    <row r="121" spans="2:15" x14ac:dyDescent="0.25">
      <c r="B121" s="116"/>
      <c r="C121" s="131"/>
      <c r="D121" s="131"/>
      <c r="E121" s="131"/>
      <c r="F121" s="131"/>
      <c r="G121" s="132"/>
      <c r="H121" s="132"/>
      <c r="I121" s="132"/>
      <c r="J121" s="42"/>
      <c r="K121" s="42"/>
      <c r="L121" s="42"/>
      <c r="M121" s="42"/>
      <c r="N121" s="42"/>
      <c r="O121" s="43"/>
    </row>
    <row r="122" spans="2:15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5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2:15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2:15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2:15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2:15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2:15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2:15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2:15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2:15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2:15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5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5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2:15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5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2:15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2:15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15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2:15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2:15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2:15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2:15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2:15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2:15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2:1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2:1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2:1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2:15" x14ac:dyDescent="0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2:15" x14ac:dyDescent="0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2:15" x14ac:dyDescent="0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2:15" x14ac:dyDescent="0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2:15" x14ac:dyDescent="0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2:15" x14ac:dyDescent="0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2:15" x14ac:dyDescent="0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2:15" x14ac:dyDescent="0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2:15" x14ac:dyDescent="0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2:15" x14ac:dyDescent="0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2:15" x14ac:dyDescent="0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2:15" x14ac:dyDescent="0.2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2:15" x14ac:dyDescent="0.2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2:15" x14ac:dyDescent="0.2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2:15" x14ac:dyDescent="0.2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2:15" x14ac:dyDescent="0.2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2:15" x14ac:dyDescent="0.2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2:15" x14ac:dyDescent="0.2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2:15" x14ac:dyDescent="0.2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2:15" x14ac:dyDescent="0.2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2:15" x14ac:dyDescent="0.2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2:15" x14ac:dyDescent="0.2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2:15" x14ac:dyDescent="0.2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2:15" x14ac:dyDescent="0.2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2:15" x14ac:dyDescent="0.2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2:15" x14ac:dyDescent="0.2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2:15" x14ac:dyDescent="0.2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2:15" x14ac:dyDescent="0.2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2:15" x14ac:dyDescent="0.2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2:15" x14ac:dyDescent="0.2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2:15" x14ac:dyDescent="0.2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2:15" x14ac:dyDescent="0.2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2:15" x14ac:dyDescent="0.2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2:15" x14ac:dyDescent="0.2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2:15" x14ac:dyDescent="0.2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2:15" x14ac:dyDescent="0.2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2:15" x14ac:dyDescent="0.2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2:15" x14ac:dyDescent="0.2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</sheetData>
  <mergeCells count="24">
    <mergeCell ref="C59:G59"/>
    <mergeCell ref="I64:N64"/>
    <mergeCell ref="B93:H93"/>
    <mergeCell ref="B120:H120"/>
    <mergeCell ref="B1:O2"/>
    <mergeCell ref="D8:L8"/>
    <mergeCell ref="D9:L9"/>
    <mergeCell ref="D10:D11"/>
    <mergeCell ref="C48:G48"/>
    <mergeCell ref="I48:N48"/>
    <mergeCell ref="C49:G49"/>
    <mergeCell ref="I49:N49"/>
    <mergeCell ref="E10:G10"/>
    <mergeCell ref="H10:J10"/>
    <mergeCell ref="K10:K11"/>
    <mergeCell ref="L10:L11"/>
    <mergeCell ref="M10:M11"/>
    <mergeCell ref="E41:K41"/>
    <mergeCell ref="D22:M22"/>
    <mergeCell ref="E27:K27"/>
    <mergeCell ref="E28:K28"/>
    <mergeCell ref="E29:E30"/>
    <mergeCell ref="F29:H29"/>
    <mergeCell ref="I29:K2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61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80" t="s">
        <v>116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2:15" ht="15" customHeight="1" x14ac:dyDescent="0.25"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2:15" x14ac:dyDescent="0.25">
      <c r="B3" s="8" t="str">
        <f>+B7</f>
        <v>1. Presupuesto y Ejecución del Canon y otros, 2017</v>
      </c>
      <c r="C3" s="20"/>
      <c r="D3" s="20"/>
      <c r="E3" s="20"/>
      <c r="F3" s="20"/>
      <c r="G3" s="20"/>
      <c r="H3" s="8" t="str">
        <f>+B46</f>
        <v>3. Transferencias de Canon y otros.</v>
      </c>
      <c r="I3" s="21"/>
      <c r="J3" s="21"/>
      <c r="K3" s="21"/>
      <c r="L3" s="21"/>
      <c r="M3" s="8"/>
      <c r="N3" s="22"/>
      <c r="O3" s="22"/>
    </row>
    <row r="4" spans="2:15" x14ac:dyDescent="0.25">
      <c r="B4" s="8" t="str">
        <f>+B26</f>
        <v>2. Peso del Gasto financiado por Canon y Otros en el Gasto Total</v>
      </c>
      <c r="C4" s="20"/>
      <c r="D4" s="20"/>
      <c r="E4" s="20"/>
      <c r="F4" s="20"/>
      <c r="G4" s="20"/>
      <c r="H4" s="134" t="str">
        <f>+B69</f>
        <v>4. Transferencia de Canon a los Gobiernos Sub Nacionales - Detalle</v>
      </c>
      <c r="I4" s="21"/>
      <c r="J4" s="21"/>
      <c r="K4" s="21"/>
      <c r="L4" s="21"/>
      <c r="M4" s="8"/>
      <c r="N4" s="22"/>
      <c r="O4" s="22"/>
    </row>
    <row r="5" spans="2:15" x14ac:dyDescent="0.25">
      <c r="B5" s="8"/>
      <c r="C5" s="20"/>
      <c r="D5" s="20"/>
      <c r="E5" s="20"/>
      <c r="F5" s="20"/>
      <c r="G5" s="20"/>
      <c r="H5" s="8"/>
      <c r="I5" s="21"/>
      <c r="J5" s="21"/>
      <c r="K5" s="21"/>
      <c r="L5" s="21"/>
      <c r="M5" s="8"/>
      <c r="N5" s="22"/>
      <c r="O5" s="22"/>
    </row>
    <row r="6" spans="2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81" t="s">
        <v>52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2:15" x14ac:dyDescent="0.25">
      <c r="B8" s="84"/>
      <c r="C8" s="37"/>
      <c r="D8" s="263" t="s">
        <v>53</v>
      </c>
      <c r="E8" s="263"/>
      <c r="F8" s="263"/>
      <c r="G8" s="263"/>
      <c r="H8" s="263"/>
      <c r="I8" s="263"/>
      <c r="J8" s="263"/>
      <c r="K8" s="263"/>
      <c r="L8" s="263"/>
      <c r="M8" s="37"/>
      <c r="N8" s="37"/>
      <c r="O8" s="85"/>
    </row>
    <row r="9" spans="2:15" ht="15" customHeight="1" x14ac:dyDescent="0.25">
      <c r="B9" s="86"/>
      <c r="C9" s="10"/>
      <c r="D9" s="262" t="s">
        <v>91</v>
      </c>
      <c r="E9" s="262"/>
      <c r="F9" s="262"/>
      <c r="G9" s="262"/>
      <c r="H9" s="262"/>
      <c r="I9" s="262"/>
      <c r="J9" s="262"/>
      <c r="K9" s="262"/>
      <c r="L9" s="262"/>
      <c r="M9" s="37"/>
      <c r="N9" s="37"/>
      <c r="O9" s="85"/>
    </row>
    <row r="10" spans="2:15" ht="15" customHeight="1" x14ac:dyDescent="0.25">
      <c r="B10" s="86"/>
      <c r="C10" s="10"/>
      <c r="D10" s="269" t="s">
        <v>2</v>
      </c>
      <c r="E10" s="264" t="s">
        <v>6</v>
      </c>
      <c r="F10" s="265"/>
      <c r="G10" s="266"/>
      <c r="H10" s="278" t="s">
        <v>7</v>
      </c>
      <c r="I10" s="278"/>
      <c r="J10" s="278"/>
      <c r="K10" s="269" t="s">
        <v>8</v>
      </c>
      <c r="L10" s="269" t="s">
        <v>9</v>
      </c>
      <c r="M10" s="270" t="s">
        <v>10</v>
      </c>
      <c r="N10" s="46"/>
      <c r="O10" s="87"/>
    </row>
    <row r="11" spans="2:15" x14ac:dyDescent="0.25">
      <c r="B11" s="86"/>
      <c r="C11" s="10"/>
      <c r="D11" s="269"/>
      <c r="E11" s="230" t="s">
        <v>11</v>
      </c>
      <c r="F11" s="230" t="s">
        <v>12</v>
      </c>
      <c r="G11" s="230" t="s">
        <v>3</v>
      </c>
      <c r="H11" s="230" t="s">
        <v>11</v>
      </c>
      <c r="I11" s="230" t="s">
        <v>12</v>
      </c>
      <c r="J11" s="230" t="s">
        <v>3</v>
      </c>
      <c r="K11" s="269"/>
      <c r="L11" s="269"/>
      <c r="M11" s="270"/>
      <c r="N11" s="37"/>
      <c r="O11" s="85"/>
    </row>
    <row r="12" spans="2:15" ht="15" customHeight="1" x14ac:dyDescent="0.25">
      <c r="B12" s="86"/>
      <c r="C12" s="10"/>
      <c r="D12" s="27">
        <v>2010</v>
      </c>
      <c r="E12" s="96">
        <v>102.241169</v>
      </c>
      <c r="F12" s="96">
        <v>8.8073910000000009</v>
      </c>
      <c r="G12" s="97">
        <f>+F12+E12</f>
        <v>111.04855999999999</v>
      </c>
      <c r="H12" s="96">
        <v>82.919340000000005</v>
      </c>
      <c r="I12" s="96">
        <v>7.7083180000000002</v>
      </c>
      <c r="J12" s="97">
        <f>+I12+H12</f>
        <v>90.627658000000011</v>
      </c>
      <c r="K12" s="94">
        <f>+H12/E12</f>
        <v>0.81101713537723741</v>
      </c>
      <c r="L12" s="94">
        <f>+I12/F12</f>
        <v>0.87521015020225623</v>
      </c>
      <c r="M12" s="95">
        <f>+J12/G12</f>
        <v>0.81610835836142326</v>
      </c>
      <c r="N12" s="58"/>
      <c r="O12" s="85"/>
    </row>
    <row r="13" spans="2:15" x14ac:dyDescent="0.25">
      <c r="B13" s="86"/>
      <c r="C13" s="10"/>
      <c r="D13" s="27">
        <v>2011</v>
      </c>
      <c r="E13" s="96">
        <v>43.527495000000002</v>
      </c>
      <c r="F13" s="96">
        <v>6.7036150000000001</v>
      </c>
      <c r="G13" s="97">
        <f t="shared" ref="G13:G20" si="0">+F13+E13</f>
        <v>50.231110000000001</v>
      </c>
      <c r="H13" s="96">
        <v>23.282048</v>
      </c>
      <c r="I13" s="96">
        <v>4.8142820000000004</v>
      </c>
      <c r="J13" s="97">
        <f t="shared" ref="J13:J20" si="1">+I13+H13</f>
        <v>28.096330000000002</v>
      </c>
      <c r="K13" s="94">
        <f t="shared" ref="K13:M20" si="2">+H13/E13</f>
        <v>0.5348814123119191</v>
      </c>
      <c r="L13" s="94">
        <f t="shared" si="2"/>
        <v>0.71816206628811474</v>
      </c>
      <c r="M13" s="95">
        <f t="shared" si="2"/>
        <v>0.55934121304506312</v>
      </c>
      <c r="N13" s="37"/>
      <c r="O13" s="85"/>
    </row>
    <row r="14" spans="2:15" x14ac:dyDescent="0.25">
      <c r="B14" s="86"/>
      <c r="C14" s="10"/>
      <c r="D14" s="27">
        <v>2012</v>
      </c>
      <c r="E14" s="96">
        <v>9.3366159999999994</v>
      </c>
      <c r="F14" s="96">
        <v>10.036478000000001</v>
      </c>
      <c r="G14" s="97">
        <f t="shared" si="0"/>
        <v>19.373094000000002</v>
      </c>
      <c r="H14" s="96">
        <v>7.2654990000000002</v>
      </c>
      <c r="I14" s="96">
        <v>7.6045319999999998</v>
      </c>
      <c r="J14" s="97">
        <f t="shared" si="1"/>
        <v>14.870031000000001</v>
      </c>
      <c r="K14" s="94">
        <f t="shared" si="2"/>
        <v>0.77817262699890422</v>
      </c>
      <c r="L14" s="94">
        <f t="shared" si="2"/>
        <v>0.75768930096792908</v>
      </c>
      <c r="M14" s="95">
        <f t="shared" si="2"/>
        <v>0.76756097916006594</v>
      </c>
      <c r="N14" s="37"/>
      <c r="O14" s="85"/>
    </row>
    <row r="15" spans="2:15" x14ac:dyDescent="0.25">
      <c r="B15" s="86"/>
      <c r="C15" s="10"/>
      <c r="D15" s="27">
        <v>2013</v>
      </c>
      <c r="E15" s="96">
        <v>3.0554929999999998</v>
      </c>
      <c r="F15" s="96">
        <v>9.8444780000000005</v>
      </c>
      <c r="G15" s="97">
        <f t="shared" si="0"/>
        <v>12.899971000000001</v>
      </c>
      <c r="H15" s="96">
        <v>2.282673</v>
      </c>
      <c r="I15" s="96">
        <v>6.5371030000000001</v>
      </c>
      <c r="J15" s="97">
        <f t="shared" si="1"/>
        <v>8.8197760000000009</v>
      </c>
      <c r="K15" s="94">
        <f t="shared" si="2"/>
        <v>0.74707191278134166</v>
      </c>
      <c r="L15" s="94">
        <f t="shared" si="2"/>
        <v>0.66403754470272569</v>
      </c>
      <c r="M15" s="95">
        <f t="shared" si="2"/>
        <v>0.68370510290294451</v>
      </c>
      <c r="N15" s="37"/>
      <c r="O15" s="85"/>
    </row>
    <row r="16" spans="2:15" x14ac:dyDescent="0.25">
      <c r="B16" s="86"/>
      <c r="C16" s="10"/>
      <c r="D16" s="27">
        <v>2014</v>
      </c>
      <c r="E16" s="96">
        <v>5.3776000000000002</v>
      </c>
      <c r="F16" s="96">
        <v>12.718655</v>
      </c>
      <c r="G16" s="97">
        <f t="shared" si="0"/>
        <v>18.096254999999999</v>
      </c>
      <c r="H16" s="96">
        <v>0.86238000000000004</v>
      </c>
      <c r="I16" s="96">
        <v>9.6440710000000003</v>
      </c>
      <c r="J16" s="97">
        <f t="shared" si="1"/>
        <v>10.506451</v>
      </c>
      <c r="K16" s="94">
        <f t="shared" si="2"/>
        <v>0.16036521868491521</v>
      </c>
      <c r="L16" s="94">
        <f t="shared" si="2"/>
        <v>0.75826186023600772</v>
      </c>
      <c r="M16" s="95">
        <f t="shared" si="2"/>
        <v>0.58058703306291826</v>
      </c>
      <c r="N16" s="37"/>
      <c r="O16" s="85"/>
    </row>
    <row r="17" spans="2:15" x14ac:dyDescent="0.25">
      <c r="B17" s="86"/>
      <c r="C17" s="10"/>
      <c r="D17" s="27">
        <v>2015</v>
      </c>
      <c r="E17" s="96">
        <v>11.840505</v>
      </c>
      <c r="F17" s="96">
        <v>13.398149999999999</v>
      </c>
      <c r="G17" s="97">
        <f t="shared" si="0"/>
        <v>25.238655000000001</v>
      </c>
      <c r="H17" s="96">
        <v>3.1129169999999999</v>
      </c>
      <c r="I17" s="96">
        <v>6.4646470000000003</v>
      </c>
      <c r="J17" s="97">
        <f t="shared" si="1"/>
        <v>9.5775640000000006</v>
      </c>
      <c r="K17" s="94">
        <f t="shared" si="2"/>
        <v>0.26290407377050218</v>
      </c>
      <c r="L17" s="94">
        <f t="shared" si="2"/>
        <v>0.48250295749786354</v>
      </c>
      <c r="M17" s="95">
        <f t="shared" si="2"/>
        <v>0.37947996832636288</v>
      </c>
      <c r="N17" s="37"/>
      <c r="O17" s="85"/>
    </row>
    <row r="18" spans="2:15" x14ac:dyDescent="0.25">
      <c r="B18" s="86"/>
      <c r="C18" s="10"/>
      <c r="D18" s="27">
        <v>2016</v>
      </c>
      <c r="E18" s="96">
        <v>16.713388999999999</v>
      </c>
      <c r="F18" s="96">
        <v>22.963076000000001</v>
      </c>
      <c r="G18" s="97">
        <f t="shared" si="0"/>
        <v>39.676465</v>
      </c>
      <c r="H18" s="96">
        <v>7.6360450000000002</v>
      </c>
      <c r="I18" s="96">
        <v>10.309305999999999</v>
      </c>
      <c r="J18" s="97">
        <f t="shared" si="1"/>
        <v>17.945350999999999</v>
      </c>
      <c r="K18" s="94">
        <f t="shared" si="2"/>
        <v>0.45688190468133066</v>
      </c>
      <c r="L18" s="94">
        <f t="shared" si="2"/>
        <v>0.44895143838743551</v>
      </c>
      <c r="M18" s="95">
        <f t="shared" si="2"/>
        <v>0.45229208297664619</v>
      </c>
      <c r="N18" s="37"/>
      <c r="O18" s="85"/>
    </row>
    <row r="19" spans="2:15" x14ac:dyDescent="0.25">
      <c r="B19" s="86"/>
      <c r="C19" s="10"/>
      <c r="D19" s="27">
        <v>2017</v>
      </c>
      <c r="E19" s="96">
        <v>13.545461</v>
      </c>
      <c r="F19" s="96">
        <v>20.516859</v>
      </c>
      <c r="G19" s="97">
        <f t="shared" si="0"/>
        <v>34.06232</v>
      </c>
      <c r="H19" s="96">
        <v>4.4624949999999997</v>
      </c>
      <c r="I19" s="96">
        <v>9.1756849999999996</v>
      </c>
      <c r="J19" s="97">
        <f t="shared" si="1"/>
        <v>13.638179999999998</v>
      </c>
      <c r="K19" s="94">
        <f t="shared" si="2"/>
        <v>0.32944578261308344</v>
      </c>
      <c r="L19" s="94">
        <f t="shared" si="2"/>
        <v>0.44722659545498655</v>
      </c>
      <c r="M19" s="95">
        <f t="shared" si="2"/>
        <v>0.40038905159719007</v>
      </c>
      <c r="N19" s="37"/>
      <c r="O19" s="85"/>
    </row>
    <row r="20" spans="2:15" x14ac:dyDescent="0.25">
      <c r="B20" s="86"/>
      <c r="C20" s="10"/>
      <c r="D20" s="27" t="s">
        <v>54</v>
      </c>
      <c r="E20" s="96">
        <v>11.383238</v>
      </c>
      <c r="F20" s="96">
        <v>16.944706</v>
      </c>
      <c r="G20" s="97">
        <f t="shared" si="0"/>
        <v>28.327944000000002</v>
      </c>
      <c r="H20" s="96">
        <v>1.0629109999999999</v>
      </c>
      <c r="I20" s="96">
        <v>1.2824009999999999</v>
      </c>
      <c r="J20" s="97">
        <f t="shared" si="1"/>
        <v>2.3453119999999998</v>
      </c>
      <c r="K20" s="94">
        <f t="shared" si="2"/>
        <v>9.3375101179471065E-2</v>
      </c>
      <c r="L20" s="94">
        <f t="shared" si="2"/>
        <v>7.5681513742404255E-2</v>
      </c>
      <c r="M20" s="95">
        <f t="shared" si="2"/>
        <v>8.2791465557825156E-2</v>
      </c>
      <c r="N20" s="37"/>
      <c r="O20" s="85"/>
    </row>
    <row r="21" spans="2:15" x14ac:dyDescent="0.25">
      <c r="B21" s="86"/>
      <c r="C21" s="10"/>
      <c r="D21" s="48" t="s">
        <v>103</v>
      </c>
      <c r="E21" s="227"/>
      <c r="F21" s="227"/>
      <c r="G21" s="227"/>
      <c r="H21" s="227"/>
      <c r="I21" s="48"/>
      <c r="J21" s="50"/>
      <c r="K21" s="50"/>
      <c r="L21" s="50"/>
      <c r="M21" s="52"/>
      <c r="N21" s="37"/>
      <c r="O21" s="85"/>
    </row>
    <row r="22" spans="2:15" ht="15" customHeight="1" x14ac:dyDescent="0.25">
      <c r="B22" s="84"/>
      <c r="C22" s="53"/>
      <c r="D22" s="247" t="s">
        <v>55</v>
      </c>
      <c r="E22" s="247"/>
      <c r="F22" s="247"/>
      <c r="G22" s="247"/>
      <c r="H22" s="247"/>
      <c r="I22" s="247"/>
      <c r="J22" s="247"/>
      <c r="K22" s="247"/>
      <c r="L22" s="247"/>
      <c r="M22" s="247"/>
      <c r="N22" s="37"/>
      <c r="O22" s="85"/>
    </row>
    <row r="23" spans="2:15" x14ac:dyDescent="0.25">
      <c r="B23" s="88"/>
      <c r="C23" s="89"/>
      <c r="D23" s="89"/>
      <c r="E23" s="89"/>
      <c r="F23" s="89"/>
      <c r="G23" s="89"/>
      <c r="H23" s="90"/>
      <c r="I23" s="90"/>
      <c r="J23" s="91"/>
      <c r="K23" s="91"/>
      <c r="L23" s="91"/>
      <c r="M23" s="91"/>
      <c r="N23" s="91"/>
      <c r="O23" s="92"/>
    </row>
    <row r="24" spans="2:15" x14ac:dyDescent="0.25">
      <c r="B24" s="46"/>
      <c r="C24" s="46"/>
      <c r="D24" s="46"/>
      <c r="E24" s="46"/>
      <c r="F24" s="46"/>
      <c r="G24" s="46"/>
      <c r="H24" s="37"/>
      <c r="I24" s="37"/>
      <c r="J24" s="19"/>
      <c r="K24" s="19"/>
      <c r="L24" s="19"/>
      <c r="M24" s="19"/>
      <c r="N24" s="19"/>
      <c r="O24" s="19"/>
    </row>
    <row r="25" spans="2:15" x14ac:dyDescent="0.25">
      <c r="B25" s="46"/>
      <c r="C25" s="46"/>
      <c r="D25" s="46"/>
      <c r="E25" s="46"/>
      <c r="F25" s="46"/>
      <c r="G25" s="46"/>
      <c r="H25" s="37"/>
      <c r="I25" s="37"/>
      <c r="J25" s="19"/>
      <c r="K25" s="19"/>
      <c r="L25" s="19"/>
      <c r="M25" s="19"/>
      <c r="N25" s="19"/>
      <c r="O25" s="19"/>
    </row>
    <row r="26" spans="2:15" x14ac:dyDescent="0.25">
      <c r="B26" s="81" t="s">
        <v>4</v>
      </c>
      <c r="C26" s="82"/>
      <c r="D26" s="82"/>
      <c r="E26" s="82"/>
      <c r="F26" s="82"/>
      <c r="G26" s="82"/>
      <c r="H26" s="82"/>
      <c r="I26" s="82"/>
      <c r="J26" s="98"/>
      <c r="K26" s="98"/>
      <c r="L26" s="98"/>
      <c r="M26" s="98"/>
      <c r="N26" s="98"/>
      <c r="O26" s="99"/>
    </row>
    <row r="27" spans="2:15" x14ac:dyDescent="0.25">
      <c r="B27" s="24"/>
      <c r="C27" s="37"/>
      <c r="D27" s="37"/>
      <c r="E27" s="268" t="s">
        <v>56</v>
      </c>
      <c r="F27" s="268"/>
      <c r="G27" s="268"/>
      <c r="H27" s="268"/>
      <c r="I27" s="268"/>
      <c r="J27" s="268"/>
      <c r="K27" s="268"/>
      <c r="L27" s="10"/>
      <c r="M27" s="10"/>
      <c r="N27" s="10"/>
      <c r="O27" s="100"/>
    </row>
    <row r="28" spans="2:15" x14ac:dyDescent="0.25">
      <c r="B28" s="24"/>
      <c r="C28" s="26"/>
      <c r="D28" s="26"/>
      <c r="E28" s="267" t="s">
        <v>91</v>
      </c>
      <c r="F28" s="267"/>
      <c r="G28" s="267"/>
      <c r="H28" s="267"/>
      <c r="I28" s="267"/>
      <c r="J28" s="267"/>
      <c r="K28" s="267"/>
      <c r="L28" s="10"/>
      <c r="M28" s="10"/>
      <c r="N28" s="10"/>
      <c r="O28" s="100"/>
    </row>
    <row r="29" spans="2:15" s="9" customFormat="1" x14ac:dyDescent="0.25">
      <c r="B29" s="24"/>
      <c r="C29" s="26"/>
      <c r="D29" s="26"/>
      <c r="E29" s="271" t="s">
        <v>2</v>
      </c>
      <c r="F29" s="272" t="s">
        <v>13</v>
      </c>
      <c r="G29" s="273"/>
      <c r="H29" s="274"/>
      <c r="I29" s="275" t="s">
        <v>57</v>
      </c>
      <c r="J29" s="276"/>
      <c r="K29" s="277"/>
      <c r="L29" s="10"/>
      <c r="M29" s="10"/>
      <c r="N29" s="10"/>
      <c r="O29" s="100"/>
    </row>
    <row r="30" spans="2:15" x14ac:dyDescent="0.25">
      <c r="B30" s="24"/>
      <c r="C30" s="26"/>
      <c r="D30" s="26"/>
      <c r="E30" s="271"/>
      <c r="F30" s="45" t="s">
        <v>11</v>
      </c>
      <c r="G30" s="45" t="s">
        <v>12</v>
      </c>
      <c r="H30" s="45" t="s">
        <v>3</v>
      </c>
      <c r="I30" s="45" t="s">
        <v>11</v>
      </c>
      <c r="J30" s="45" t="s">
        <v>12</v>
      </c>
      <c r="K30" s="45" t="s">
        <v>3</v>
      </c>
      <c r="L30" s="10"/>
      <c r="M30" s="10"/>
      <c r="N30" s="10"/>
      <c r="O30" s="100"/>
    </row>
    <row r="31" spans="2:15" x14ac:dyDescent="0.25">
      <c r="B31" s="24"/>
      <c r="C31" s="26"/>
      <c r="D31" s="26"/>
      <c r="E31" s="47">
        <v>2010</v>
      </c>
      <c r="F31" s="104">
        <v>251.536058</v>
      </c>
      <c r="G31" s="104">
        <v>54.450401999999997</v>
      </c>
      <c r="H31" s="105">
        <f>+G31+F31</f>
        <v>305.98645999999997</v>
      </c>
      <c r="I31" s="54">
        <f t="shared" ref="I31:K39" si="3">+H12/F31</f>
        <v>0.32965190223343649</v>
      </c>
      <c r="J31" s="54">
        <f t="shared" si="3"/>
        <v>0.14156586024837797</v>
      </c>
      <c r="K31" s="55">
        <f t="shared" si="3"/>
        <v>0.29618192255957998</v>
      </c>
      <c r="L31" s="10"/>
      <c r="M31" s="10"/>
      <c r="N31" s="10"/>
      <c r="O31" s="100"/>
    </row>
    <row r="32" spans="2:15" ht="15" customHeight="1" x14ac:dyDescent="0.25">
      <c r="B32" s="24"/>
      <c r="C32" s="26"/>
      <c r="D32" s="26"/>
      <c r="E32" s="47">
        <v>2011</v>
      </c>
      <c r="F32" s="104">
        <v>213.719097</v>
      </c>
      <c r="G32" s="104">
        <v>52.764845999999999</v>
      </c>
      <c r="H32" s="105">
        <f t="shared" ref="H32:H39" si="4">+G32+F32</f>
        <v>266.48394300000001</v>
      </c>
      <c r="I32" s="54">
        <f t="shared" si="3"/>
        <v>0.10893761169129401</v>
      </c>
      <c r="J32" s="54">
        <f t="shared" si="3"/>
        <v>9.1240330730805133E-2</v>
      </c>
      <c r="K32" s="55">
        <f t="shared" si="3"/>
        <v>0.10543348197155729</v>
      </c>
      <c r="L32" s="10"/>
      <c r="M32" s="10"/>
      <c r="N32" s="10"/>
      <c r="O32" s="100"/>
    </row>
    <row r="33" spans="2:15" x14ac:dyDescent="0.25">
      <c r="B33" s="24"/>
      <c r="C33" s="26"/>
      <c r="D33" s="26"/>
      <c r="E33" s="47">
        <v>2012</v>
      </c>
      <c r="F33" s="104">
        <v>245.43587600000001</v>
      </c>
      <c r="G33" s="104">
        <v>53.725496</v>
      </c>
      <c r="H33" s="105">
        <f t="shared" si="4"/>
        <v>299.16137200000003</v>
      </c>
      <c r="I33" s="54">
        <f t="shared" si="3"/>
        <v>2.960243269406955E-2</v>
      </c>
      <c r="J33" s="54">
        <f t="shared" si="3"/>
        <v>0.1415441934682185</v>
      </c>
      <c r="K33" s="55">
        <f t="shared" si="3"/>
        <v>4.9705718691516097E-2</v>
      </c>
      <c r="L33" s="10"/>
      <c r="M33" s="10"/>
      <c r="N33" s="10"/>
      <c r="O33" s="100"/>
    </row>
    <row r="34" spans="2:15" x14ac:dyDescent="0.25">
      <c r="B34" s="24"/>
      <c r="C34" s="26"/>
      <c r="D34" s="26"/>
      <c r="E34" s="47">
        <v>2013</v>
      </c>
      <c r="F34" s="104">
        <v>281.06706700000001</v>
      </c>
      <c r="G34" s="104">
        <v>72.105238999999997</v>
      </c>
      <c r="H34" s="105">
        <f t="shared" si="4"/>
        <v>353.17230599999999</v>
      </c>
      <c r="I34" s="54">
        <f t="shared" si="3"/>
        <v>8.1214530907671219E-3</v>
      </c>
      <c r="J34" s="54">
        <f t="shared" si="3"/>
        <v>9.0660582929348588E-2</v>
      </c>
      <c r="K34" s="55">
        <f t="shared" si="3"/>
        <v>2.4973011332321174E-2</v>
      </c>
      <c r="L34" s="10"/>
      <c r="M34" s="10"/>
      <c r="N34" s="10"/>
      <c r="O34" s="100"/>
    </row>
    <row r="35" spans="2:15" x14ac:dyDescent="0.25">
      <c r="B35" s="24"/>
      <c r="C35" s="26"/>
      <c r="D35" s="26"/>
      <c r="E35" s="47">
        <v>2014</v>
      </c>
      <c r="F35" s="104">
        <v>267.21932299999997</v>
      </c>
      <c r="G35" s="104">
        <v>70.046904999999995</v>
      </c>
      <c r="H35" s="105">
        <f t="shared" si="4"/>
        <v>337.26622799999996</v>
      </c>
      <c r="I35" s="54">
        <f t="shared" si="3"/>
        <v>3.2272366770422518E-3</v>
      </c>
      <c r="J35" s="54">
        <f t="shared" si="3"/>
        <v>0.13768018729735454</v>
      </c>
      <c r="K35" s="55">
        <f t="shared" si="3"/>
        <v>3.1151802723633513E-2</v>
      </c>
      <c r="L35" s="10"/>
      <c r="M35" s="10"/>
      <c r="N35" s="10"/>
      <c r="O35" s="100"/>
    </row>
    <row r="36" spans="2:15" x14ac:dyDescent="0.25">
      <c r="B36" s="24"/>
      <c r="C36" s="26"/>
      <c r="D36" s="26"/>
      <c r="E36" s="47">
        <v>2015</v>
      </c>
      <c r="F36" s="104">
        <v>290.19770599999998</v>
      </c>
      <c r="G36" s="104">
        <v>73.810160999999994</v>
      </c>
      <c r="H36" s="105">
        <f t="shared" si="4"/>
        <v>364.00786699999998</v>
      </c>
      <c r="I36" s="54">
        <f t="shared" si="3"/>
        <v>1.0726883554344844E-2</v>
      </c>
      <c r="J36" s="54">
        <f t="shared" si="3"/>
        <v>8.7584783889036649E-2</v>
      </c>
      <c r="K36" s="55">
        <f t="shared" si="3"/>
        <v>2.6311420351802454E-2</v>
      </c>
      <c r="L36" s="37"/>
      <c r="M36" s="56"/>
      <c r="N36" s="37"/>
      <c r="O36" s="85"/>
    </row>
    <row r="37" spans="2:15" x14ac:dyDescent="0.25">
      <c r="B37" s="24"/>
      <c r="C37" s="26"/>
      <c r="D37" s="26"/>
      <c r="E37" s="47">
        <v>2016</v>
      </c>
      <c r="F37" s="104">
        <v>305.55710800000003</v>
      </c>
      <c r="G37" s="104">
        <v>86.520230999999995</v>
      </c>
      <c r="H37" s="105">
        <f t="shared" si="4"/>
        <v>392.07733900000005</v>
      </c>
      <c r="I37" s="54">
        <f t="shared" si="3"/>
        <v>2.4990565757023724E-2</v>
      </c>
      <c r="J37" s="54">
        <f t="shared" si="3"/>
        <v>0.11915485986162011</v>
      </c>
      <c r="K37" s="55">
        <f t="shared" si="3"/>
        <v>4.576992652972478E-2</v>
      </c>
      <c r="L37" s="37"/>
      <c r="M37" s="56"/>
      <c r="N37" s="37"/>
      <c r="O37" s="85"/>
    </row>
    <row r="38" spans="2:15" x14ac:dyDescent="0.25">
      <c r="B38" s="24"/>
      <c r="C38" s="26"/>
      <c r="D38" s="26"/>
      <c r="E38" s="47">
        <v>2017</v>
      </c>
      <c r="F38" s="104">
        <v>329.859306</v>
      </c>
      <c r="G38" s="104">
        <v>87.910634000000002</v>
      </c>
      <c r="H38" s="105">
        <f t="shared" si="4"/>
        <v>417.76994000000002</v>
      </c>
      <c r="I38" s="54">
        <f t="shared" si="3"/>
        <v>1.3528479927135965E-2</v>
      </c>
      <c r="J38" s="54">
        <f t="shared" si="3"/>
        <v>0.10437514305720966</v>
      </c>
      <c r="K38" s="55">
        <f t="shared" si="3"/>
        <v>3.2645192231877666E-2</v>
      </c>
      <c r="L38" s="37"/>
      <c r="M38" s="56"/>
      <c r="N38" s="37"/>
      <c r="O38" s="85"/>
    </row>
    <row r="39" spans="2:15" x14ac:dyDescent="0.25">
      <c r="B39" s="24"/>
      <c r="C39" s="26"/>
      <c r="D39" s="26"/>
      <c r="E39" s="47" t="s">
        <v>54</v>
      </c>
      <c r="F39" s="104">
        <v>116.834177</v>
      </c>
      <c r="G39" s="104">
        <v>29.927430000000001</v>
      </c>
      <c r="H39" s="105">
        <f t="shared" si="4"/>
        <v>146.761607</v>
      </c>
      <c r="I39" s="54">
        <f t="shared" si="3"/>
        <v>9.097603349403488E-3</v>
      </c>
      <c r="J39" s="54">
        <f t="shared" si="3"/>
        <v>4.2850355008766203E-2</v>
      </c>
      <c r="K39" s="55">
        <f t="shared" si="3"/>
        <v>1.5980419184153521E-2</v>
      </c>
      <c r="L39" s="58"/>
      <c r="M39" s="56"/>
      <c r="N39" s="56"/>
      <c r="O39" s="101"/>
    </row>
    <row r="40" spans="2:15" ht="15" customHeight="1" x14ac:dyDescent="0.25">
      <c r="B40" s="24"/>
      <c r="C40" s="26"/>
      <c r="D40" s="26"/>
      <c r="E40" s="48" t="s">
        <v>103</v>
      </c>
      <c r="F40" s="57"/>
      <c r="G40" s="57"/>
      <c r="H40" s="57"/>
      <c r="I40" s="57"/>
      <c r="J40" s="57"/>
      <c r="K40" s="57"/>
      <c r="L40" s="52"/>
      <c r="M40" s="52"/>
      <c r="N40" s="56"/>
      <c r="O40" s="101"/>
    </row>
    <row r="41" spans="2:15" x14ac:dyDescent="0.25">
      <c r="B41" s="28"/>
      <c r="C41" s="46"/>
      <c r="D41" s="46"/>
      <c r="E41" s="261" t="s">
        <v>14</v>
      </c>
      <c r="F41" s="261"/>
      <c r="G41" s="261"/>
      <c r="H41" s="261"/>
      <c r="I41" s="261"/>
      <c r="J41" s="261"/>
      <c r="K41" s="261"/>
      <c r="L41" s="46"/>
      <c r="M41" s="46"/>
      <c r="N41" s="46"/>
      <c r="O41" s="87"/>
    </row>
    <row r="42" spans="2:15" x14ac:dyDescent="0.25">
      <c r="B42" s="8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85"/>
    </row>
    <row r="43" spans="2:15" x14ac:dyDescent="0.25">
      <c r="B43" s="10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3"/>
    </row>
    <row r="44" spans="2:15" x14ac:dyDescent="0.25">
      <c r="B44" s="37"/>
      <c r="C44" s="229"/>
      <c r="D44" s="229"/>
      <c r="E44" s="229"/>
      <c r="F44" s="229"/>
      <c r="G44" s="229"/>
      <c r="H44" s="229"/>
      <c r="I44" s="229"/>
      <c r="J44" s="37"/>
      <c r="K44" s="229"/>
      <c r="L44" s="229"/>
      <c r="M44" s="229"/>
      <c r="N44" s="229"/>
      <c r="O44" s="229"/>
    </row>
    <row r="45" spans="2:15" x14ac:dyDescent="0.25">
      <c r="B45" s="37"/>
      <c r="C45" s="229"/>
      <c r="D45" s="229"/>
      <c r="E45" s="229"/>
      <c r="F45" s="229"/>
      <c r="G45" s="229"/>
      <c r="H45" s="229"/>
      <c r="I45" s="229"/>
      <c r="J45" s="37"/>
      <c r="K45" s="229"/>
      <c r="L45" s="229"/>
      <c r="M45" s="229"/>
      <c r="N45" s="229"/>
      <c r="O45" s="229"/>
    </row>
    <row r="46" spans="2:15" x14ac:dyDescent="0.25">
      <c r="B46" s="81" t="s">
        <v>5</v>
      </c>
      <c r="C46" s="106"/>
      <c r="D46" s="106"/>
      <c r="E46" s="106"/>
      <c r="F46" s="106"/>
      <c r="G46" s="106"/>
      <c r="H46" s="112"/>
      <c r="I46" s="112"/>
      <c r="J46" s="112"/>
      <c r="K46" s="112"/>
      <c r="L46" s="112"/>
      <c r="M46" s="112"/>
      <c r="N46" s="112"/>
      <c r="O46" s="107"/>
    </row>
    <row r="47" spans="2:15" x14ac:dyDescent="0.25">
      <c r="B47" s="28"/>
      <c r="C47" s="46"/>
      <c r="D47" s="46"/>
      <c r="E47" s="46"/>
      <c r="F47" s="46"/>
      <c r="G47" s="23"/>
      <c r="H47" s="26"/>
      <c r="I47" s="26"/>
      <c r="J47" s="26"/>
      <c r="K47" s="26"/>
      <c r="L47" s="46"/>
      <c r="M47" s="46"/>
      <c r="N47" s="46"/>
      <c r="O47" s="85"/>
    </row>
    <row r="48" spans="2:15" x14ac:dyDescent="0.25">
      <c r="B48" s="28"/>
      <c r="C48" s="268" t="s">
        <v>58</v>
      </c>
      <c r="D48" s="268"/>
      <c r="E48" s="268"/>
      <c r="F48" s="268"/>
      <c r="G48" s="268"/>
      <c r="H48" s="26"/>
      <c r="I48" s="268" t="s">
        <v>60</v>
      </c>
      <c r="J48" s="268"/>
      <c r="K48" s="268"/>
      <c r="L48" s="268"/>
      <c r="M48" s="268"/>
      <c r="N48" s="268"/>
      <c r="O48" s="85"/>
    </row>
    <row r="49" spans="2:15" x14ac:dyDescent="0.25">
      <c r="B49" s="28"/>
      <c r="C49" s="268" t="s">
        <v>91</v>
      </c>
      <c r="D49" s="268"/>
      <c r="E49" s="268"/>
      <c r="F49" s="268"/>
      <c r="G49" s="268"/>
      <c r="H49" s="26"/>
      <c r="I49" s="268" t="s">
        <v>17</v>
      </c>
      <c r="J49" s="268"/>
      <c r="K49" s="268"/>
      <c r="L49" s="268"/>
      <c r="M49" s="268"/>
      <c r="N49" s="268"/>
      <c r="O49" s="85"/>
    </row>
    <row r="50" spans="2:15" x14ac:dyDescent="0.25">
      <c r="B50" s="28"/>
      <c r="C50" s="230" t="s">
        <v>2</v>
      </c>
      <c r="D50" s="230" t="s">
        <v>11</v>
      </c>
      <c r="E50" s="230" t="s">
        <v>12</v>
      </c>
      <c r="F50" s="230" t="s">
        <v>3</v>
      </c>
      <c r="G50" s="230" t="s">
        <v>15</v>
      </c>
      <c r="H50" s="23"/>
      <c r="I50" s="144" t="s">
        <v>20</v>
      </c>
      <c r="J50" s="145"/>
      <c r="K50" s="145">
        <v>2016</v>
      </c>
      <c r="L50" s="146" t="s">
        <v>19</v>
      </c>
      <c r="M50" s="146">
        <v>2017</v>
      </c>
      <c r="N50" s="146" t="s">
        <v>19</v>
      </c>
      <c r="O50" s="85"/>
    </row>
    <row r="51" spans="2:15" x14ac:dyDescent="0.25">
      <c r="B51" s="28"/>
      <c r="C51" s="27">
        <v>2010</v>
      </c>
      <c r="D51" s="141">
        <v>70.254992709999996</v>
      </c>
      <c r="E51" s="141">
        <v>6.5039592400000004</v>
      </c>
      <c r="F51" s="141">
        <f>+E51+D51</f>
        <v>76.758951949999997</v>
      </c>
      <c r="G51" s="142">
        <v>1.4829477635502557</v>
      </c>
      <c r="H51" s="23"/>
      <c r="I51" s="110" t="s">
        <v>22</v>
      </c>
      <c r="J51" s="64"/>
      <c r="K51" s="147">
        <f>+K73+K100</f>
        <v>0.58287376000000002</v>
      </c>
      <c r="L51" s="148">
        <f>+K51/K53</f>
        <v>2.3118762711633059E-2</v>
      </c>
      <c r="M51" s="147">
        <f>+M73+M100</f>
        <v>0.88457043000000002</v>
      </c>
      <c r="N51" s="148">
        <f>+M51/M53</f>
        <v>7.0848161115315042E-2</v>
      </c>
      <c r="O51" s="85"/>
    </row>
    <row r="52" spans="2:15" x14ac:dyDescent="0.25">
      <c r="B52" s="28"/>
      <c r="C52" s="27">
        <v>2011</v>
      </c>
      <c r="D52" s="141">
        <v>24.337394339999999</v>
      </c>
      <c r="E52" s="141">
        <v>5.40404441</v>
      </c>
      <c r="F52" s="141">
        <f t="shared" ref="F52:F58" si="5">+E52+D52</f>
        <v>29.74143875</v>
      </c>
      <c r="G52" s="142">
        <f>+F52/F51-1</f>
        <v>-0.61253459050127113</v>
      </c>
      <c r="H52" s="23"/>
      <c r="I52" s="110" t="s">
        <v>1</v>
      </c>
      <c r="J52" s="64"/>
      <c r="K52" s="147">
        <f>+K74+K101</f>
        <v>24.62927826</v>
      </c>
      <c r="L52" s="148">
        <f>+K52/K53</f>
        <v>0.97688123728836707</v>
      </c>
      <c r="M52" s="147">
        <f>+M74+M101</f>
        <v>11.600869079999999</v>
      </c>
      <c r="N52" s="148">
        <f>+M52/M53</f>
        <v>0.929151838884685</v>
      </c>
      <c r="O52" s="85"/>
    </row>
    <row r="53" spans="2:15" x14ac:dyDescent="0.25">
      <c r="B53" s="28"/>
      <c r="C53" s="27">
        <v>2012</v>
      </c>
      <c r="D53" s="141">
        <v>6.1043197400000002</v>
      </c>
      <c r="E53" s="141">
        <v>8.2120583600000003</v>
      </c>
      <c r="F53" s="141">
        <f t="shared" si="5"/>
        <v>14.316378100000001</v>
      </c>
      <c r="G53" s="142">
        <f t="shared" ref="G53:G58" si="6">+F53/F52-1</f>
        <v>-0.51863868388007961</v>
      </c>
      <c r="H53" s="23"/>
      <c r="I53" s="136" t="s">
        <v>3</v>
      </c>
      <c r="J53" s="75"/>
      <c r="K53" s="149">
        <f>+K75+K102</f>
        <v>25.212152019999998</v>
      </c>
      <c r="L53" s="150">
        <f>+L52+L51</f>
        <v>1.0000000000000002</v>
      </c>
      <c r="M53" s="149">
        <f>+M75+M102</f>
        <v>12.485439509999999</v>
      </c>
      <c r="N53" s="150">
        <f>+N52+N51</f>
        <v>1</v>
      </c>
      <c r="O53" s="85"/>
    </row>
    <row r="54" spans="2:15" x14ac:dyDescent="0.25">
      <c r="B54" s="28"/>
      <c r="C54" s="27">
        <v>2013</v>
      </c>
      <c r="D54" s="141">
        <v>0.41774761999999999</v>
      </c>
      <c r="E54" s="141">
        <v>7.2595799200000002</v>
      </c>
      <c r="F54" s="141">
        <f t="shared" si="5"/>
        <v>7.6773275400000003</v>
      </c>
      <c r="G54" s="143">
        <f t="shared" si="6"/>
        <v>-0.46373814058459384</v>
      </c>
      <c r="H54" s="26"/>
      <c r="I54" s="36"/>
      <c r="J54" s="36"/>
      <c r="K54" s="36"/>
      <c r="L54" s="36"/>
      <c r="M54" s="36"/>
      <c r="N54" s="36"/>
      <c r="O54" s="85"/>
    </row>
    <row r="55" spans="2:15" x14ac:dyDescent="0.25">
      <c r="B55" s="28"/>
      <c r="C55" s="27">
        <v>2014</v>
      </c>
      <c r="D55" s="141">
        <v>5.1978396299999998</v>
      </c>
      <c r="E55" s="141">
        <v>9.4457143600000002</v>
      </c>
      <c r="F55" s="141">
        <f t="shared" si="5"/>
        <v>14.643553990000001</v>
      </c>
      <c r="G55" s="143">
        <f t="shared" si="6"/>
        <v>0.90737648142598326</v>
      </c>
      <c r="H55" s="26"/>
      <c r="I55" s="36"/>
      <c r="J55" s="115"/>
      <c r="K55" s="115"/>
      <c r="L55" s="36"/>
      <c r="M55" s="36"/>
      <c r="N55" s="36"/>
      <c r="O55" s="85"/>
    </row>
    <row r="56" spans="2:15" ht="15" customHeight="1" x14ac:dyDescent="0.25">
      <c r="B56" s="24"/>
      <c r="C56" s="27">
        <v>2015</v>
      </c>
      <c r="D56" s="141">
        <v>6.7616519500000001</v>
      </c>
      <c r="E56" s="141">
        <v>9.6110727499999999</v>
      </c>
      <c r="F56" s="141">
        <f t="shared" si="5"/>
        <v>16.372724699999999</v>
      </c>
      <c r="G56" s="142">
        <f t="shared" si="6"/>
        <v>0.11808408745450993</v>
      </c>
      <c r="H56" s="23"/>
      <c r="I56" s="151" t="s">
        <v>28</v>
      </c>
      <c r="J56" s="78"/>
      <c r="K56" s="231">
        <v>2016</v>
      </c>
      <c r="L56" s="45" t="s">
        <v>19</v>
      </c>
      <c r="M56" s="45">
        <v>2017</v>
      </c>
      <c r="N56" s="45" t="s">
        <v>19</v>
      </c>
      <c r="O56" s="40"/>
    </row>
    <row r="57" spans="2:15" x14ac:dyDescent="0.25">
      <c r="B57" s="24"/>
      <c r="C57" s="27">
        <v>2016</v>
      </c>
      <c r="D57" s="217">
        <f>+E92</f>
        <v>8.1916584400000012</v>
      </c>
      <c r="E57" s="217">
        <f>+E119</f>
        <v>17.02049358</v>
      </c>
      <c r="F57" s="141">
        <f t="shared" si="5"/>
        <v>25.212152020000001</v>
      </c>
      <c r="G57" s="142">
        <f t="shared" si="6"/>
        <v>0.5398873725642015</v>
      </c>
      <c r="H57" s="23"/>
      <c r="I57" s="137" t="s">
        <v>30</v>
      </c>
      <c r="J57" s="138"/>
      <c r="K57" s="147">
        <f>+K79+K106</f>
        <v>0</v>
      </c>
      <c r="L57" s="148">
        <f t="shared" ref="L57:L63" si="7">+K57/K$63</f>
        <v>0</v>
      </c>
      <c r="M57" s="147">
        <f>+M79+M106</f>
        <v>0</v>
      </c>
      <c r="N57" s="148">
        <f t="shared" ref="N57:N63" si="8">+M57/M$63</f>
        <v>0</v>
      </c>
      <c r="O57" s="40"/>
    </row>
    <row r="58" spans="2:15" x14ac:dyDescent="0.25">
      <c r="B58" s="114"/>
      <c r="C58" s="27">
        <v>2017</v>
      </c>
      <c r="D58" s="217">
        <f>+G92</f>
        <v>4.6761426100000003</v>
      </c>
      <c r="E58" s="217">
        <f>+G119</f>
        <v>7.8092968999999997</v>
      </c>
      <c r="F58" s="141">
        <f t="shared" si="5"/>
        <v>12.485439509999999</v>
      </c>
      <c r="G58" s="142">
        <f t="shared" si="6"/>
        <v>-0.50478485533104456</v>
      </c>
      <c r="H58" s="19"/>
      <c r="I58" s="139" t="s">
        <v>32</v>
      </c>
      <c r="J58" s="140"/>
      <c r="K58" s="147">
        <f>+K80+K107</f>
        <v>0</v>
      </c>
      <c r="L58" s="148">
        <f t="shared" si="7"/>
        <v>0</v>
      </c>
      <c r="M58" s="147">
        <f>+M80+M107</f>
        <v>0</v>
      </c>
      <c r="N58" s="148">
        <f t="shared" si="8"/>
        <v>0</v>
      </c>
      <c r="O58" s="40"/>
    </row>
    <row r="59" spans="2:15" x14ac:dyDescent="0.25">
      <c r="B59" s="114"/>
      <c r="C59" s="261" t="s">
        <v>16</v>
      </c>
      <c r="D59" s="261"/>
      <c r="E59" s="261"/>
      <c r="F59" s="261"/>
      <c r="G59" s="261"/>
      <c r="H59" s="19"/>
      <c r="I59" s="137" t="s">
        <v>34</v>
      </c>
      <c r="J59" s="138"/>
      <c r="K59" s="147">
        <f>+K81+K108</f>
        <v>0.58287376000000002</v>
      </c>
      <c r="L59" s="148">
        <f t="shared" si="7"/>
        <v>1</v>
      </c>
      <c r="M59" s="147">
        <f>+M81+M108</f>
        <v>0.88457043000000002</v>
      </c>
      <c r="N59" s="148">
        <f t="shared" si="8"/>
        <v>1</v>
      </c>
      <c r="O59" s="40"/>
    </row>
    <row r="60" spans="2:15" x14ac:dyDescent="0.25">
      <c r="B60" s="114"/>
      <c r="C60" s="228"/>
      <c r="D60" s="228"/>
      <c r="E60" s="228"/>
      <c r="F60" s="228"/>
      <c r="G60" s="228"/>
      <c r="H60" s="19"/>
      <c r="I60" s="110" t="s">
        <v>36</v>
      </c>
      <c r="J60" s="64"/>
      <c r="K60" s="147">
        <f>+K82+K109</f>
        <v>0</v>
      </c>
      <c r="L60" s="148">
        <f t="shared" si="7"/>
        <v>0</v>
      </c>
      <c r="M60" s="147">
        <f>+M82+M109</f>
        <v>0</v>
      </c>
      <c r="N60" s="148">
        <f t="shared" si="8"/>
        <v>0</v>
      </c>
      <c r="O60" s="40"/>
    </row>
    <row r="61" spans="2:15" x14ac:dyDescent="0.25">
      <c r="B61" s="114"/>
      <c r="C61" s="228"/>
      <c r="D61" s="228"/>
      <c r="E61" s="228"/>
      <c r="F61" s="228"/>
      <c r="G61" s="228"/>
      <c r="H61" s="19"/>
      <c r="I61" s="110" t="s">
        <v>40</v>
      </c>
      <c r="J61" s="64"/>
      <c r="K61" s="147">
        <f>+K84+K111</f>
        <v>0</v>
      </c>
      <c r="L61" s="148">
        <f t="shared" si="7"/>
        <v>0</v>
      </c>
      <c r="M61" s="147">
        <f>+M84+M111</f>
        <v>0</v>
      </c>
      <c r="N61" s="148">
        <f t="shared" si="8"/>
        <v>0</v>
      </c>
      <c r="O61" s="40"/>
    </row>
    <row r="62" spans="2:15" x14ac:dyDescent="0.25">
      <c r="B62" s="114"/>
      <c r="C62" s="228"/>
      <c r="D62" s="228"/>
      <c r="E62" s="228"/>
      <c r="F62" s="228"/>
      <c r="G62" s="228"/>
      <c r="H62" s="19"/>
      <c r="I62" s="110" t="s">
        <v>38</v>
      </c>
      <c r="J62" s="64"/>
      <c r="K62" s="104">
        <f>+K83+K110</f>
        <v>0</v>
      </c>
      <c r="L62" s="73">
        <f t="shared" si="7"/>
        <v>0</v>
      </c>
      <c r="M62" s="104">
        <f>+M83+M110</f>
        <v>0</v>
      </c>
      <c r="N62" s="73">
        <f t="shared" si="8"/>
        <v>0</v>
      </c>
      <c r="O62" s="40"/>
    </row>
    <row r="63" spans="2:15" x14ac:dyDescent="0.25">
      <c r="B63" s="114"/>
      <c r="C63" s="228"/>
      <c r="D63" s="228"/>
      <c r="E63" s="228"/>
      <c r="F63" s="228"/>
      <c r="G63" s="228"/>
      <c r="H63" s="19"/>
      <c r="I63" s="136" t="s">
        <v>3</v>
      </c>
      <c r="J63" s="75"/>
      <c r="K63" s="149">
        <f>SUM(K57:K62)</f>
        <v>0.58287376000000002</v>
      </c>
      <c r="L63" s="150">
        <f t="shared" si="7"/>
        <v>1</v>
      </c>
      <c r="M63" s="149">
        <f>SUM(M57:M62)</f>
        <v>0.88457043000000002</v>
      </c>
      <c r="N63" s="150">
        <f t="shared" si="8"/>
        <v>1</v>
      </c>
      <c r="O63" s="40"/>
    </row>
    <row r="64" spans="2:15" x14ac:dyDescent="0.25">
      <c r="B64" s="114"/>
      <c r="C64" s="228"/>
      <c r="D64" s="228"/>
      <c r="E64" s="228"/>
      <c r="F64" s="228"/>
      <c r="G64" s="228"/>
      <c r="H64" s="10"/>
      <c r="I64" s="261" t="s">
        <v>61</v>
      </c>
      <c r="J64" s="261"/>
      <c r="K64" s="261"/>
      <c r="L64" s="261"/>
      <c r="M64" s="261"/>
      <c r="N64" s="261"/>
      <c r="O64" s="40"/>
    </row>
    <row r="65" spans="2:15" x14ac:dyDescent="0.25">
      <c r="B65" s="114"/>
      <c r="C65" s="228"/>
      <c r="D65" s="228"/>
      <c r="E65" s="228"/>
      <c r="F65" s="228"/>
      <c r="G65" s="228"/>
      <c r="H65" s="19"/>
      <c r="I65" s="19"/>
      <c r="J65" s="19"/>
      <c r="K65" s="19"/>
      <c r="L65" s="36"/>
      <c r="M65" s="36"/>
      <c r="N65" s="36"/>
      <c r="O65" s="40"/>
    </row>
    <row r="66" spans="2:15" x14ac:dyDescent="0.25">
      <c r="B66" s="116"/>
      <c r="C66" s="117"/>
      <c r="D66" s="117"/>
      <c r="E66" s="117"/>
      <c r="F66" s="117"/>
      <c r="G66" s="117"/>
      <c r="H66" s="118"/>
      <c r="I66" s="118"/>
      <c r="J66" s="118"/>
      <c r="K66" s="118"/>
      <c r="L66" s="42"/>
      <c r="M66" s="42"/>
      <c r="N66" s="42"/>
      <c r="O66" s="43"/>
    </row>
    <row r="67" spans="2:15" x14ac:dyDescent="0.25">
      <c r="B67" s="115"/>
      <c r="C67" s="115"/>
      <c r="D67" s="115"/>
      <c r="E67" s="115"/>
      <c r="F67" s="115"/>
      <c r="G67" s="115"/>
      <c r="H67" s="119"/>
      <c r="I67" s="119"/>
      <c r="J67" s="119"/>
      <c r="K67" s="119"/>
      <c r="L67" s="36"/>
      <c r="M67" s="36"/>
      <c r="N67" s="36"/>
      <c r="O67" s="36"/>
    </row>
    <row r="68" spans="2:15" x14ac:dyDescent="0.25">
      <c r="B68" s="115"/>
      <c r="C68" s="115"/>
      <c r="D68" s="115"/>
      <c r="E68" s="115"/>
      <c r="F68" s="115"/>
      <c r="G68" s="115"/>
      <c r="H68" s="119"/>
      <c r="I68" s="119"/>
      <c r="J68" s="119"/>
      <c r="K68" s="119"/>
      <c r="L68" s="36"/>
      <c r="M68" s="36"/>
      <c r="N68" s="36"/>
      <c r="O68" s="36"/>
    </row>
    <row r="69" spans="2:15" x14ac:dyDescent="0.25">
      <c r="B69" s="156" t="s">
        <v>64</v>
      </c>
      <c r="C69" s="157"/>
      <c r="D69" s="157"/>
      <c r="E69" s="157"/>
      <c r="F69" s="157"/>
      <c r="G69" s="157"/>
      <c r="H69" s="113"/>
      <c r="I69" s="113"/>
      <c r="J69" s="113"/>
      <c r="K69" s="113"/>
      <c r="L69" s="120"/>
      <c r="M69" s="120"/>
      <c r="N69" s="120"/>
      <c r="O69" s="121"/>
    </row>
    <row r="70" spans="2:15" x14ac:dyDescent="0.25">
      <c r="B70" s="153" t="s">
        <v>63</v>
      </c>
      <c r="C70" s="154"/>
      <c r="D70" s="154"/>
      <c r="E70" s="155"/>
      <c r="F70" s="155"/>
      <c r="G70" s="155"/>
      <c r="H70" s="119"/>
      <c r="I70" s="119"/>
      <c r="J70" s="119"/>
      <c r="K70" s="119"/>
      <c r="L70" s="36"/>
      <c r="M70" s="36"/>
      <c r="N70" s="36"/>
      <c r="O70" s="40"/>
    </row>
    <row r="71" spans="2:15" x14ac:dyDescent="0.25">
      <c r="B71" s="28" t="s">
        <v>17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0"/>
    </row>
    <row r="72" spans="2:15" x14ac:dyDescent="0.25">
      <c r="B72" s="108" t="s">
        <v>18</v>
      </c>
      <c r="C72" s="61"/>
      <c r="D72" s="62"/>
      <c r="E72" s="45">
        <v>2016</v>
      </c>
      <c r="F72" s="45" t="s">
        <v>19</v>
      </c>
      <c r="G72" s="45">
        <v>2017</v>
      </c>
      <c r="H72" s="45" t="s">
        <v>19</v>
      </c>
      <c r="I72" s="36"/>
      <c r="J72" s="45" t="s">
        <v>20</v>
      </c>
      <c r="K72" s="45">
        <v>2016</v>
      </c>
      <c r="L72" s="45" t="s">
        <v>19</v>
      </c>
      <c r="M72" s="45">
        <v>2017</v>
      </c>
      <c r="N72" s="45" t="s">
        <v>19</v>
      </c>
      <c r="O72" s="40"/>
    </row>
    <row r="73" spans="2:15" x14ac:dyDescent="0.25">
      <c r="B73" s="109" t="s">
        <v>21</v>
      </c>
      <c r="C73" s="63"/>
      <c r="D73" s="64"/>
      <c r="E73" s="158"/>
      <c r="F73" s="65" t="str">
        <f t="shared" ref="F73:F91" si="9">+IF(E73="","",+E73/E$92)</f>
        <v/>
      </c>
      <c r="G73" s="158"/>
      <c r="H73" s="65" t="str">
        <f t="shared" ref="H73:H91" si="10">+IF(G73="","",+G73/G$92)</f>
        <v/>
      </c>
      <c r="I73" s="36"/>
      <c r="J73" s="66" t="s">
        <v>22</v>
      </c>
      <c r="K73" s="67">
        <f>+SUM(E73:E81)</f>
        <v>0.14571844</v>
      </c>
      <c r="L73" s="60">
        <f>+K73/K75</f>
        <v>1.7788637193227506E-2</v>
      </c>
      <c r="M73" s="67">
        <f>+SUM(G73:G81)</f>
        <v>0.22114260999999999</v>
      </c>
      <c r="N73" s="60">
        <f>+M73/M75</f>
        <v>4.7291673595900016E-2</v>
      </c>
      <c r="O73" s="40"/>
    </row>
    <row r="74" spans="2:15" x14ac:dyDescent="0.25">
      <c r="B74" s="109" t="s">
        <v>23</v>
      </c>
      <c r="C74" s="63"/>
      <c r="D74" s="64"/>
      <c r="E74" s="158"/>
      <c r="F74" s="65" t="str">
        <f t="shared" si="9"/>
        <v/>
      </c>
      <c r="G74" s="158"/>
      <c r="H74" s="65" t="str">
        <f t="shared" si="10"/>
        <v/>
      </c>
      <c r="I74" s="36"/>
      <c r="J74" s="59" t="s">
        <v>1</v>
      </c>
      <c r="K74" s="67">
        <f>+SUM(E82:E91)</f>
        <v>8.0459399999999999</v>
      </c>
      <c r="L74" s="60">
        <f>+K74/K75</f>
        <v>0.98221136280677257</v>
      </c>
      <c r="M74" s="67">
        <f>+SUM(G82:G91)</f>
        <v>4.4550000000000001</v>
      </c>
      <c r="N74" s="60">
        <f>+M74/M75</f>
        <v>0.95270832640409997</v>
      </c>
      <c r="O74" s="40"/>
    </row>
    <row r="75" spans="2:15" x14ac:dyDescent="0.25">
      <c r="B75" s="109" t="s">
        <v>24</v>
      </c>
      <c r="C75" s="63"/>
      <c r="D75" s="64"/>
      <c r="E75" s="158"/>
      <c r="F75" s="65" t="str">
        <f t="shared" si="9"/>
        <v/>
      </c>
      <c r="G75" s="158"/>
      <c r="H75" s="65" t="str">
        <f t="shared" si="10"/>
        <v/>
      </c>
      <c r="I75" s="36"/>
      <c r="J75" s="68" t="s">
        <v>3</v>
      </c>
      <c r="K75" s="69">
        <f>SUM(K73:K74)</f>
        <v>8.1916584399999994</v>
      </c>
      <c r="L75" s="70">
        <f>+L74+L73</f>
        <v>1</v>
      </c>
      <c r="M75" s="69">
        <f>SUM(M73:M74)</f>
        <v>4.6761426100000003</v>
      </c>
      <c r="N75" s="70">
        <f>+N74+N73</f>
        <v>1</v>
      </c>
      <c r="O75" s="40"/>
    </row>
    <row r="76" spans="2:15" x14ac:dyDescent="0.25">
      <c r="B76" s="109" t="s">
        <v>25</v>
      </c>
      <c r="C76" s="63"/>
      <c r="D76" s="64"/>
      <c r="E76" s="158">
        <v>0.14571844</v>
      </c>
      <c r="F76" s="65">
        <f t="shared" si="9"/>
        <v>1.7788637193227503E-2</v>
      </c>
      <c r="G76" s="158">
        <v>0.22114260999999999</v>
      </c>
      <c r="H76" s="65">
        <f t="shared" si="10"/>
        <v>4.7291673595900016E-2</v>
      </c>
      <c r="I76" s="36"/>
      <c r="J76" s="36"/>
      <c r="K76" s="36"/>
      <c r="L76" s="36"/>
      <c r="M76" s="36"/>
      <c r="N76" s="36"/>
      <c r="O76" s="40"/>
    </row>
    <row r="77" spans="2:15" x14ac:dyDescent="0.25">
      <c r="B77" s="109" t="s">
        <v>26</v>
      </c>
      <c r="C77" s="63"/>
      <c r="D77" s="64"/>
      <c r="E77" s="158"/>
      <c r="F77" s="65" t="str">
        <f t="shared" si="9"/>
        <v/>
      </c>
      <c r="G77" s="158"/>
      <c r="H77" s="65" t="str">
        <f t="shared" si="10"/>
        <v/>
      </c>
      <c r="I77" s="36"/>
      <c r="J77" s="36"/>
      <c r="K77" s="115"/>
      <c r="L77" s="115"/>
      <c r="M77" s="36"/>
      <c r="N77" s="36"/>
      <c r="O77" s="40"/>
    </row>
    <row r="78" spans="2:15" x14ac:dyDescent="0.25">
      <c r="B78" s="109" t="s">
        <v>27</v>
      </c>
      <c r="C78" s="63"/>
      <c r="D78" s="64"/>
      <c r="E78" s="158"/>
      <c r="F78" s="65" t="str">
        <f t="shared" si="9"/>
        <v/>
      </c>
      <c r="G78" s="158"/>
      <c r="H78" s="65" t="str">
        <f t="shared" si="10"/>
        <v/>
      </c>
      <c r="I78" s="36"/>
      <c r="J78" s="71" t="s">
        <v>28</v>
      </c>
      <c r="K78" s="45">
        <v>2016</v>
      </c>
      <c r="L78" s="45" t="s">
        <v>19</v>
      </c>
      <c r="M78" s="45">
        <v>2017</v>
      </c>
      <c r="N78" s="45" t="s">
        <v>19</v>
      </c>
      <c r="O78" s="40"/>
    </row>
    <row r="79" spans="2:15" x14ac:dyDescent="0.25">
      <c r="B79" s="110" t="s">
        <v>29</v>
      </c>
      <c r="C79" s="63"/>
      <c r="D79" s="64"/>
      <c r="E79" s="158"/>
      <c r="F79" s="65" t="str">
        <f t="shared" si="9"/>
        <v/>
      </c>
      <c r="G79" s="158"/>
      <c r="H79" s="65" t="str">
        <f t="shared" si="10"/>
        <v/>
      </c>
      <c r="I79" s="36"/>
      <c r="J79" s="72" t="s">
        <v>30</v>
      </c>
      <c r="K79" s="67">
        <f>+E73+E74</f>
        <v>0</v>
      </c>
      <c r="L79" s="60">
        <f>+K79/K$85</f>
        <v>0</v>
      </c>
      <c r="M79" s="67">
        <f>+G73+G74</f>
        <v>0</v>
      </c>
      <c r="N79" s="60">
        <f t="shared" ref="N79:N85" si="11">+M79/M$85</f>
        <v>0</v>
      </c>
      <c r="O79" s="40"/>
    </row>
    <row r="80" spans="2:15" x14ac:dyDescent="0.25">
      <c r="B80" s="109" t="s">
        <v>31</v>
      </c>
      <c r="C80" s="63"/>
      <c r="D80" s="64"/>
      <c r="E80" s="158"/>
      <c r="F80" s="65" t="str">
        <f t="shared" si="9"/>
        <v/>
      </c>
      <c r="G80" s="158"/>
      <c r="H80" s="65" t="str">
        <f t="shared" si="10"/>
        <v/>
      </c>
      <c r="I80" s="36"/>
      <c r="J80" s="72" t="s">
        <v>32</v>
      </c>
      <c r="K80" s="67">
        <f>+E75</f>
        <v>0</v>
      </c>
      <c r="L80" s="60">
        <f t="shared" ref="L80:L85" si="12">+K80/K$85</f>
        <v>0</v>
      </c>
      <c r="M80" s="67">
        <f>+G75</f>
        <v>0</v>
      </c>
      <c r="N80" s="60">
        <f t="shared" si="11"/>
        <v>0</v>
      </c>
      <c r="O80" s="40"/>
    </row>
    <row r="81" spans="2:15" x14ac:dyDescent="0.25">
      <c r="B81" s="109" t="s">
        <v>33</v>
      </c>
      <c r="C81" s="63"/>
      <c r="D81" s="64"/>
      <c r="E81" s="158"/>
      <c r="F81" s="65" t="str">
        <f t="shared" si="9"/>
        <v/>
      </c>
      <c r="G81" s="158"/>
      <c r="H81" s="65" t="str">
        <f t="shared" si="10"/>
        <v/>
      </c>
      <c r="I81" s="36"/>
      <c r="J81" s="72" t="s">
        <v>34</v>
      </c>
      <c r="K81" s="67">
        <f>+E76</f>
        <v>0.14571844</v>
      </c>
      <c r="L81" s="60">
        <f t="shared" si="12"/>
        <v>1</v>
      </c>
      <c r="M81" s="67">
        <f>+G76</f>
        <v>0.22114260999999999</v>
      </c>
      <c r="N81" s="60">
        <f t="shared" si="11"/>
        <v>1</v>
      </c>
      <c r="O81" s="40"/>
    </row>
    <row r="82" spans="2:15" x14ac:dyDescent="0.25">
      <c r="B82" s="109" t="s">
        <v>35</v>
      </c>
      <c r="C82" s="63"/>
      <c r="D82" s="64"/>
      <c r="E82" s="158"/>
      <c r="F82" s="65" t="str">
        <f t="shared" si="9"/>
        <v/>
      </c>
      <c r="G82" s="158"/>
      <c r="H82" s="65" t="str">
        <f t="shared" si="10"/>
        <v/>
      </c>
      <c r="I82" s="36"/>
      <c r="J82" s="72" t="s">
        <v>36</v>
      </c>
      <c r="K82" s="67">
        <f>+E77+E78</f>
        <v>0</v>
      </c>
      <c r="L82" s="60">
        <f t="shared" si="12"/>
        <v>0</v>
      </c>
      <c r="M82" s="67">
        <f>+G77+G78</f>
        <v>0</v>
      </c>
      <c r="N82" s="60">
        <f t="shared" si="11"/>
        <v>0</v>
      </c>
      <c r="O82" s="40"/>
    </row>
    <row r="83" spans="2:15" x14ac:dyDescent="0.25">
      <c r="B83" s="109" t="s">
        <v>37</v>
      </c>
      <c r="C83" s="63"/>
      <c r="D83" s="64"/>
      <c r="E83" s="158"/>
      <c r="F83" s="65" t="str">
        <f t="shared" si="9"/>
        <v/>
      </c>
      <c r="G83" s="158"/>
      <c r="H83" s="65" t="str">
        <f t="shared" si="10"/>
        <v/>
      </c>
      <c r="I83" s="36"/>
      <c r="J83" s="73" t="s">
        <v>38</v>
      </c>
      <c r="K83" s="67">
        <f>+E79</f>
        <v>0</v>
      </c>
      <c r="L83" s="60">
        <f t="shared" si="12"/>
        <v>0</v>
      </c>
      <c r="M83" s="67">
        <f>+G79</f>
        <v>0</v>
      </c>
      <c r="N83" s="60">
        <f t="shared" si="11"/>
        <v>0</v>
      </c>
      <c r="O83" s="40"/>
    </row>
    <row r="84" spans="2:15" x14ac:dyDescent="0.25">
      <c r="B84" s="110" t="s">
        <v>39</v>
      </c>
      <c r="C84" s="63"/>
      <c r="D84" s="64"/>
      <c r="E84" s="158"/>
      <c r="F84" s="65" t="str">
        <f t="shared" si="9"/>
        <v/>
      </c>
      <c r="G84" s="158"/>
      <c r="H84" s="65" t="str">
        <f t="shared" si="10"/>
        <v/>
      </c>
      <c r="I84" s="36"/>
      <c r="J84" s="72" t="s">
        <v>40</v>
      </c>
      <c r="K84" s="67">
        <f>+E80+E81</f>
        <v>0</v>
      </c>
      <c r="L84" s="60">
        <f t="shared" si="12"/>
        <v>0</v>
      </c>
      <c r="M84" s="67">
        <f>+G80+G81</f>
        <v>0</v>
      </c>
      <c r="N84" s="60">
        <f t="shared" si="11"/>
        <v>0</v>
      </c>
      <c r="O84" s="40"/>
    </row>
    <row r="85" spans="2:15" x14ac:dyDescent="0.25">
      <c r="B85" s="110" t="s">
        <v>41</v>
      </c>
      <c r="C85" s="63"/>
      <c r="D85" s="64"/>
      <c r="E85" s="158"/>
      <c r="F85" s="65" t="str">
        <f t="shared" si="9"/>
        <v/>
      </c>
      <c r="G85" s="158"/>
      <c r="H85" s="65" t="str">
        <f t="shared" si="10"/>
        <v/>
      </c>
      <c r="I85" s="36"/>
      <c r="J85" s="68" t="s">
        <v>3</v>
      </c>
      <c r="K85" s="69">
        <f>SUM(K79:K84)</f>
        <v>0.14571844</v>
      </c>
      <c r="L85" s="70">
        <f t="shared" si="12"/>
        <v>1</v>
      </c>
      <c r="M85" s="69">
        <f>SUM(M79:M84)</f>
        <v>0.22114260999999999</v>
      </c>
      <c r="N85" s="70">
        <f t="shared" si="11"/>
        <v>1</v>
      </c>
      <c r="O85" s="40"/>
    </row>
    <row r="86" spans="2:15" x14ac:dyDescent="0.25">
      <c r="B86" s="109" t="s">
        <v>42</v>
      </c>
      <c r="C86" s="63"/>
      <c r="D86" s="64"/>
      <c r="E86" s="158"/>
      <c r="F86" s="65" t="str">
        <f t="shared" si="9"/>
        <v/>
      </c>
      <c r="G86" s="158"/>
      <c r="H86" s="65" t="str">
        <f t="shared" si="10"/>
        <v/>
      </c>
      <c r="I86" s="36"/>
      <c r="J86" s="36"/>
      <c r="K86" s="36"/>
      <c r="L86" s="36"/>
      <c r="M86" s="36"/>
      <c r="N86" s="36"/>
      <c r="O86" s="40"/>
    </row>
    <row r="87" spans="2:15" x14ac:dyDescent="0.25">
      <c r="B87" s="109" t="s">
        <v>43</v>
      </c>
      <c r="C87" s="63"/>
      <c r="D87" s="64"/>
      <c r="E87" s="158">
        <v>3.99594</v>
      </c>
      <c r="F87" s="65">
        <f t="shared" si="9"/>
        <v>0.48780598327778907</v>
      </c>
      <c r="G87" s="158"/>
      <c r="H87" s="65" t="str">
        <f t="shared" si="10"/>
        <v/>
      </c>
      <c r="I87" s="36"/>
      <c r="J87" s="36"/>
      <c r="K87" s="36"/>
      <c r="L87" s="36"/>
      <c r="M87" s="36"/>
      <c r="N87" s="36"/>
      <c r="O87" s="40"/>
    </row>
    <row r="88" spans="2:15" x14ac:dyDescent="0.25">
      <c r="B88" s="109" t="s">
        <v>44</v>
      </c>
      <c r="C88" s="63"/>
      <c r="D88" s="64"/>
      <c r="E88" s="158">
        <v>4.05</v>
      </c>
      <c r="F88" s="65">
        <f t="shared" si="9"/>
        <v>0.49440537952898328</v>
      </c>
      <c r="G88" s="158">
        <v>4.4550000000000001</v>
      </c>
      <c r="H88" s="65">
        <f t="shared" si="10"/>
        <v>0.95270832640409997</v>
      </c>
      <c r="I88" s="36"/>
      <c r="J88" s="36"/>
      <c r="K88" s="36"/>
      <c r="L88" s="36"/>
      <c r="M88" s="36"/>
      <c r="N88" s="36"/>
      <c r="O88" s="40"/>
    </row>
    <row r="89" spans="2:15" x14ac:dyDescent="0.25">
      <c r="B89" s="109" t="s">
        <v>45</v>
      </c>
      <c r="C89" s="63"/>
      <c r="D89" s="64"/>
      <c r="E89" s="158"/>
      <c r="F89" s="65" t="str">
        <f t="shared" si="9"/>
        <v/>
      </c>
      <c r="G89" s="158"/>
      <c r="H89" s="65" t="str">
        <f t="shared" si="10"/>
        <v/>
      </c>
      <c r="I89" s="36"/>
      <c r="J89" s="36"/>
      <c r="K89" s="36"/>
      <c r="L89" s="36"/>
      <c r="M89" s="36"/>
      <c r="N89" s="36"/>
      <c r="O89" s="40"/>
    </row>
    <row r="90" spans="2:15" x14ac:dyDescent="0.25">
      <c r="B90" s="109" t="s">
        <v>46</v>
      </c>
      <c r="C90" s="63"/>
      <c r="D90" s="64"/>
      <c r="E90" s="158"/>
      <c r="F90" s="65" t="str">
        <f t="shared" si="9"/>
        <v/>
      </c>
      <c r="G90" s="158"/>
      <c r="H90" s="65" t="str">
        <f t="shared" si="10"/>
        <v/>
      </c>
      <c r="I90" s="36"/>
      <c r="J90" s="36"/>
      <c r="K90" s="36"/>
      <c r="L90" s="36"/>
      <c r="M90" s="36"/>
      <c r="N90" s="36"/>
      <c r="O90" s="40"/>
    </row>
    <row r="91" spans="2:15" x14ac:dyDescent="0.25">
      <c r="B91" s="109" t="s">
        <v>47</v>
      </c>
      <c r="C91" s="63"/>
      <c r="D91" s="64"/>
      <c r="E91" s="158"/>
      <c r="F91" s="65" t="str">
        <f t="shared" si="9"/>
        <v/>
      </c>
      <c r="G91" s="158"/>
      <c r="H91" s="65" t="str">
        <f t="shared" si="10"/>
        <v/>
      </c>
      <c r="I91" s="36"/>
      <c r="J91" s="36"/>
      <c r="K91" s="36"/>
      <c r="L91" s="36"/>
      <c r="M91" s="36"/>
      <c r="N91" s="36"/>
      <c r="O91" s="40"/>
    </row>
    <row r="92" spans="2:15" x14ac:dyDescent="0.25">
      <c r="B92" s="111" t="s">
        <v>48</v>
      </c>
      <c r="C92" s="74"/>
      <c r="D92" s="75"/>
      <c r="E92" s="69">
        <f>SUM(E73:E91)</f>
        <v>8.1916584400000012</v>
      </c>
      <c r="F92" s="76">
        <f>SUM(F73:F91)</f>
        <v>0.99999999999999978</v>
      </c>
      <c r="G92" s="135">
        <f>SUM(G73:G91)</f>
        <v>4.6761426100000003</v>
      </c>
      <c r="H92" s="76">
        <f>SUM(H73:H91)</f>
        <v>1</v>
      </c>
      <c r="I92" s="36"/>
      <c r="J92" s="36"/>
      <c r="K92" s="36"/>
      <c r="L92" s="36"/>
      <c r="M92" s="36"/>
      <c r="N92" s="36"/>
      <c r="O92" s="40"/>
    </row>
    <row r="93" spans="2:15" x14ac:dyDescent="0.25">
      <c r="B93" s="260" t="s">
        <v>59</v>
      </c>
      <c r="C93" s="261"/>
      <c r="D93" s="261"/>
      <c r="E93" s="261"/>
      <c r="F93" s="261"/>
      <c r="G93" s="261"/>
      <c r="H93" s="261"/>
      <c r="I93" s="36"/>
      <c r="J93" s="36"/>
      <c r="K93" s="36"/>
      <c r="L93" s="36"/>
      <c r="M93" s="36"/>
      <c r="N93" s="36"/>
      <c r="O93" s="40"/>
    </row>
    <row r="94" spans="2:15" x14ac:dyDescent="0.25">
      <c r="B94" s="39"/>
      <c r="C94" s="122"/>
      <c r="D94" s="122"/>
      <c r="E94" s="122"/>
      <c r="F94" s="122"/>
      <c r="G94" s="122"/>
      <c r="H94" s="36"/>
      <c r="I94" s="36"/>
      <c r="J94" s="36"/>
      <c r="K94" s="36"/>
      <c r="L94" s="36"/>
      <c r="M94" s="36"/>
      <c r="N94" s="36"/>
      <c r="O94" s="40"/>
    </row>
    <row r="95" spans="2:15" x14ac:dyDescent="0.25">
      <c r="B95" s="39"/>
      <c r="C95" s="122"/>
      <c r="D95" s="122"/>
      <c r="E95" s="122"/>
      <c r="F95" s="122"/>
      <c r="G95" s="122"/>
      <c r="H95" s="36"/>
      <c r="I95" s="36"/>
      <c r="J95" s="36"/>
      <c r="K95" s="36"/>
      <c r="L95" s="36"/>
      <c r="M95" s="36"/>
      <c r="N95" s="36"/>
      <c r="O95" s="40"/>
    </row>
    <row r="96" spans="2:15" x14ac:dyDescent="0.25">
      <c r="B96" s="39"/>
      <c r="C96" s="122"/>
      <c r="D96" s="122"/>
      <c r="E96" s="122"/>
      <c r="F96" s="122"/>
      <c r="G96" s="122"/>
      <c r="H96" s="36"/>
      <c r="I96" s="36"/>
      <c r="J96" s="36"/>
      <c r="K96" s="36"/>
      <c r="L96" s="36"/>
      <c r="M96" s="36"/>
      <c r="N96" s="36"/>
      <c r="O96" s="40"/>
    </row>
    <row r="97" spans="2:15" x14ac:dyDescent="0.25">
      <c r="B97" s="152" t="s">
        <v>62</v>
      </c>
      <c r="C97" s="26"/>
      <c r="D97" s="26"/>
      <c r="E97" s="26"/>
      <c r="F97" s="26"/>
      <c r="G97" s="26"/>
      <c r="H97" s="36"/>
      <c r="I97" s="36"/>
      <c r="J97" s="36"/>
      <c r="K97" s="36"/>
      <c r="L97" s="36"/>
      <c r="M97" s="36"/>
      <c r="N97" s="36"/>
      <c r="O97" s="40"/>
    </row>
    <row r="98" spans="2:15" x14ac:dyDescent="0.25">
      <c r="B98" s="28" t="s">
        <v>17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40"/>
    </row>
    <row r="99" spans="2:15" x14ac:dyDescent="0.25">
      <c r="B99" s="108" t="s">
        <v>18</v>
      </c>
      <c r="C99" s="61"/>
      <c r="D99" s="62"/>
      <c r="E99" s="45">
        <v>2016</v>
      </c>
      <c r="F99" s="45" t="s">
        <v>19</v>
      </c>
      <c r="G99" s="45">
        <v>2017</v>
      </c>
      <c r="H99" s="45" t="s">
        <v>19</v>
      </c>
      <c r="I99" s="123"/>
      <c r="J99" s="45" t="s">
        <v>20</v>
      </c>
      <c r="K99" s="45">
        <v>2016</v>
      </c>
      <c r="L99" s="45" t="s">
        <v>19</v>
      </c>
      <c r="M99" s="45">
        <v>2017</v>
      </c>
      <c r="N99" s="45" t="s">
        <v>19</v>
      </c>
      <c r="O99" s="124"/>
    </row>
    <row r="100" spans="2:15" x14ac:dyDescent="0.25">
      <c r="B100" s="109" t="s">
        <v>21</v>
      </c>
      <c r="C100" s="63"/>
      <c r="D100" s="64"/>
      <c r="E100" s="158"/>
      <c r="F100" s="65" t="str">
        <f>+IF(E100="","",+E100/E$119)</f>
        <v/>
      </c>
      <c r="G100" s="158"/>
      <c r="H100" s="65" t="str">
        <f>+IF(G100="","",+G100/G$119)</f>
        <v/>
      </c>
      <c r="I100" s="125"/>
      <c r="J100" s="66" t="s">
        <v>22</v>
      </c>
      <c r="K100" s="67">
        <f>+SUM(E100:E107)</f>
        <v>0.43715532000000001</v>
      </c>
      <c r="L100" s="60">
        <f>+K100/K102</f>
        <v>2.5684056572465162E-2</v>
      </c>
      <c r="M100" s="67">
        <f>+SUM(G100:G107)</f>
        <v>0.66342782</v>
      </c>
      <c r="N100" s="60">
        <f>+M100/M102</f>
        <v>8.4953591660729411E-2</v>
      </c>
      <c r="O100" s="126"/>
    </row>
    <row r="101" spans="2:15" x14ac:dyDescent="0.25">
      <c r="B101" s="109" t="s">
        <v>23</v>
      </c>
      <c r="C101" s="63"/>
      <c r="D101" s="64"/>
      <c r="E101" s="158"/>
      <c r="F101" s="65" t="str">
        <f t="shared" ref="F101:H119" si="13">+IF(E101="","",+E101/E$119)</f>
        <v/>
      </c>
      <c r="G101" s="158"/>
      <c r="H101" s="65" t="str">
        <f t="shared" si="13"/>
        <v/>
      </c>
      <c r="I101" s="125"/>
      <c r="J101" s="59" t="s">
        <v>1</v>
      </c>
      <c r="K101" s="67">
        <f>+SUM(E108:E118)</f>
        <v>16.583338259999998</v>
      </c>
      <c r="L101" s="60">
        <f>+K101/K102</f>
        <v>0.97431594342753491</v>
      </c>
      <c r="M101" s="67">
        <f>+SUM(G108:G118)</f>
        <v>7.1458690799999998</v>
      </c>
      <c r="N101" s="60">
        <f>+M101/M102</f>
        <v>0.91504640833927064</v>
      </c>
      <c r="O101" s="126"/>
    </row>
    <row r="102" spans="2:15" x14ac:dyDescent="0.25">
      <c r="B102" s="109" t="s">
        <v>24</v>
      </c>
      <c r="C102" s="63"/>
      <c r="D102" s="64"/>
      <c r="E102" s="158"/>
      <c r="F102" s="65" t="str">
        <f t="shared" si="13"/>
        <v/>
      </c>
      <c r="G102" s="158"/>
      <c r="H102" s="65" t="str">
        <f t="shared" si="13"/>
        <v/>
      </c>
      <c r="I102" s="125"/>
      <c r="J102" s="68" t="s">
        <v>3</v>
      </c>
      <c r="K102" s="69">
        <f>SUM(K100:K101)</f>
        <v>17.020493579999997</v>
      </c>
      <c r="L102" s="70">
        <f>+L101+L100</f>
        <v>1</v>
      </c>
      <c r="M102" s="69">
        <f>SUM(M100:M101)</f>
        <v>7.8092968999999997</v>
      </c>
      <c r="N102" s="70">
        <f>+N101+N100</f>
        <v>1</v>
      </c>
      <c r="O102" s="126"/>
    </row>
    <row r="103" spans="2:15" x14ac:dyDescent="0.25">
      <c r="B103" s="109" t="s">
        <v>25</v>
      </c>
      <c r="C103" s="63"/>
      <c r="D103" s="64"/>
      <c r="E103" s="158">
        <v>0.43715532000000001</v>
      </c>
      <c r="F103" s="65">
        <f t="shared" si="13"/>
        <v>2.5684056572465155E-2</v>
      </c>
      <c r="G103" s="158">
        <v>0.66342782</v>
      </c>
      <c r="H103" s="65">
        <f t="shared" si="13"/>
        <v>8.4953591660729411E-2</v>
      </c>
      <c r="I103" s="125"/>
      <c r="J103" s="36"/>
      <c r="K103" s="36"/>
      <c r="L103" s="36"/>
      <c r="M103" s="36"/>
      <c r="N103" s="36"/>
      <c r="O103" s="126"/>
    </row>
    <row r="104" spans="2:15" x14ac:dyDescent="0.25">
      <c r="B104" s="109" t="s">
        <v>26</v>
      </c>
      <c r="C104" s="63"/>
      <c r="D104" s="64"/>
      <c r="E104" s="158"/>
      <c r="F104" s="65" t="str">
        <f t="shared" si="13"/>
        <v/>
      </c>
      <c r="G104" s="158"/>
      <c r="H104" s="65" t="str">
        <f t="shared" si="13"/>
        <v/>
      </c>
      <c r="I104" s="26"/>
      <c r="J104" s="36"/>
      <c r="K104" s="115"/>
      <c r="L104" s="115"/>
      <c r="M104" s="36"/>
      <c r="N104" s="36"/>
      <c r="O104" s="25"/>
    </row>
    <row r="105" spans="2:15" x14ac:dyDescent="0.25">
      <c r="B105" s="109" t="s">
        <v>27</v>
      </c>
      <c r="C105" s="63"/>
      <c r="D105" s="64"/>
      <c r="E105" s="158"/>
      <c r="F105" s="65" t="str">
        <f t="shared" si="13"/>
        <v/>
      </c>
      <c r="G105" s="158"/>
      <c r="H105" s="65" t="str">
        <f t="shared" si="13"/>
        <v/>
      </c>
      <c r="I105" s="36"/>
      <c r="J105" s="71" t="s">
        <v>28</v>
      </c>
      <c r="K105" s="45">
        <v>2016</v>
      </c>
      <c r="L105" s="45" t="s">
        <v>19</v>
      </c>
      <c r="M105" s="45">
        <v>2017</v>
      </c>
      <c r="N105" s="45" t="s">
        <v>19</v>
      </c>
      <c r="O105" s="40"/>
    </row>
    <row r="106" spans="2:15" x14ac:dyDescent="0.25">
      <c r="B106" s="109" t="s">
        <v>31</v>
      </c>
      <c r="C106" s="63"/>
      <c r="D106" s="64"/>
      <c r="E106" s="158"/>
      <c r="F106" s="65" t="str">
        <f t="shared" si="13"/>
        <v/>
      </c>
      <c r="G106" s="158"/>
      <c r="H106" s="65" t="str">
        <f t="shared" si="13"/>
        <v/>
      </c>
      <c r="I106" s="36"/>
      <c r="J106" s="72" t="s">
        <v>30</v>
      </c>
      <c r="K106" s="67">
        <f>+E100+E101</f>
        <v>0</v>
      </c>
      <c r="L106" s="60">
        <f t="shared" ref="L106:L107" si="14">+K106/K$112</f>
        <v>0</v>
      </c>
      <c r="M106" s="67">
        <f>+G100+G101</f>
        <v>0</v>
      </c>
      <c r="N106" s="60">
        <f t="shared" ref="N106" si="15">+M106/M$112</f>
        <v>0</v>
      </c>
      <c r="O106" s="40"/>
    </row>
    <row r="107" spans="2:15" x14ac:dyDescent="0.25">
      <c r="B107" s="109" t="s">
        <v>33</v>
      </c>
      <c r="C107" s="63"/>
      <c r="D107" s="64"/>
      <c r="E107" s="158"/>
      <c r="F107" s="65" t="str">
        <f t="shared" si="13"/>
        <v/>
      </c>
      <c r="G107" s="158"/>
      <c r="H107" s="65" t="str">
        <f t="shared" si="13"/>
        <v/>
      </c>
      <c r="I107" s="123"/>
      <c r="J107" s="72" t="s">
        <v>32</v>
      </c>
      <c r="K107" s="67">
        <f>+E102</f>
        <v>0</v>
      </c>
      <c r="L107" s="60">
        <f t="shared" si="14"/>
        <v>0</v>
      </c>
      <c r="M107" s="67">
        <f>+G102</f>
        <v>0</v>
      </c>
      <c r="N107" s="60">
        <f>+M107/M$112</f>
        <v>0</v>
      </c>
      <c r="O107" s="124"/>
    </row>
    <row r="108" spans="2:15" x14ac:dyDescent="0.25">
      <c r="B108" s="109" t="s">
        <v>65</v>
      </c>
      <c r="C108" s="63"/>
      <c r="D108" s="64"/>
      <c r="E108" s="158"/>
      <c r="F108" s="65" t="str">
        <f t="shared" si="13"/>
        <v/>
      </c>
      <c r="G108" s="158"/>
      <c r="H108" s="65" t="str">
        <f t="shared" si="13"/>
        <v/>
      </c>
      <c r="I108" s="119"/>
      <c r="J108" s="72" t="s">
        <v>34</v>
      </c>
      <c r="K108" s="67">
        <f>+E103</f>
        <v>0.43715532000000001</v>
      </c>
      <c r="L108" s="60">
        <f>+K108/K$112</f>
        <v>1</v>
      </c>
      <c r="M108" s="67">
        <f>+G103</f>
        <v>0.66342782</v>
      </c>
      <c r="N108" s="60">
        <f t="shared" ref="N108:N112" si="16">+M108/M$112</f>
        <v>1</v>
      </c>
      <c r="O108" s="127"/>
    </row>
    <row r="109" spans="2:15" x14ac:dyDescent="0.25">
      <c r="B109" s="110" t="s">
        <v>39</v>
      </c>
      <c r="C109" s="63"/>
      <c r="D109" s="64"/>
      <c r="E109" s="158"/>
      <c r="F109" s="65" t="str">
        <f t="shared" si="13"/>
        <v/>
      </c>
      <c r="G109" s="158"/>
      <c r="H109" s="65" t="str">
        <f t="shared" si="13"/>
        <v/>
      </c>
      <c r="I109" s="119"/>
      <c r="J109" s="72" t="s">
        <v>36</v>
      </c>
      <c r="K109" s="67">
        <f>+E104+E105</f>
        <v>0</v>
      </c>
      <c r="L109" s="60">
        <f t="shared" ref="L109:L112" si="17">+K109/K$112</f>
        <v>0</v>
      </c>
      <c r="M109" s="67">
        <f>+G104+G105</f>
        <v>0</v>
      </c>
      <c r="N109" s="60">
        <f t="shared" si="16"/>
        <v>0</v>
      </c>
      <c r="O109" s="127"/>
    </row>
    <row r="110" spans="2:15" x14ac:dyDescent="0.25">
      <c r="B110" s="110" t="s">
        <v>41</v>
      </c>
      <c r="C110" s="63"/>
      <c r="D110" s="64"/>
      <c r="E110" s="158"/>
      <c r="F110" s="65" t="str">
        <f t="shared" si="13"/>
        <v/>
      </c>
      <c r="G110" s="158"/>
      <c r="H110" s="65" t="str">
        <f t="shared" si="13"/>
        <v/>
      </c>
      <c r="I110" s="119"/>
      <c r="J110" s="73" t="s">
        <v>38</v>
      </c>
      <c r="K110" s="67"/>
      <c r="L110" s="60">
        <f t="shared" si="17"/>
        <v>0</v>
      </c>
      <c r="M110" s="67"/>
      <c r="N110" s="60">
        <f t="shared" si="16"/>
        <v>0</v>
      </c>
      <c r="O110" s="127"/>
    </row>
    <row r="111" spans="2:15" x14ac:dyDescent="0.25">
      <c r="B111" s="109" t="s">
        <v>49</v>
      </c>
      <c r="C111" s="63"/>
      <c r="D111" s="64"/>
      <c r="E111" s="158"/>
      <c r="F111" s="65" t="str">
        <f t="shared" si="13"/>
        <v/>
      </c>
      <c r="G111" s="158"/>
      <c r="H111" s="65" t="str">
        <f t="shared" si="13"/>
        <v/>
      </c>
      <c r="I111" s="26"/>
      <c r="J111" s="72" t="s">
        <v>40</v>
      </c>
      <c r="K111" s="67">
        <f>+E107+E106</f>
        <v>0</v>
      </c>
      <c r="L111" s="60">
        <f t="shared" si="17"/>
        <v>0</v>
      </c>
      <c r="M111" s="67">
        <f>+G107+G106</f>
        <v>0</v>
      </c>
      <c r="N111" s="60">
        <f t="shared" si="16"/>
        <v>0</v>
      </c>
      <c r="O111" s="25"/>
    </row>
    <row r="112" spans="2:15" x14ac:dyDescent="0.25">
      <c r="B112" s="109" t="s">
        <v>43</v>
      </c>
      <c r="C112" s="63"/>
      <c r="D112" s="64"/>
      <c r="E112" s="158">
        <v>11.032082000000001</v>
      </c>
      <c r="F112" s="65">
        <f t="shared" si="13"/>
        <v>0.64816463448294437</v>
      </c>
      <c r="G112" s="158">
        <v>1.3925117499999999</v>
      </c>
      <c r="H112" s="65">
        <f t="shared" si="13"/>
        <v>0.17831461242048563</v>
      </c>
      <c r="I112" s="36"/>
      <c r="J112" s="68" t="s">
        <v>3</v>
      </c>
      <c r="K112" s="69">
        <f>SUM(K106:K111)</f>
        <v>0.43715532000000001</v>
      </c>
      <c r="L112" s="70">
        <f t="shared" si="17"/>
        <v>1</v>
      </c>
      <c r="M112" s="69">
        <f>SUM(M106:M111)</f>
        <v>0.66342782</v>
      </c>
      <c r="N112" s="70">
        <f t="shared" si="16"/>
        <v>1</v>
      </c>
      <c r="O112" s="128"/>
    </row>
    <row r="113" spans="2:15" x14ac:dyDescent="0.25">
      <c r="B113" s="110" t="s">
        <v>44</v>
      </c>
      <c r="C113" s="63"/>
      <c r="D113" s="64"/>
      <c r="E113" s="158"/>
      <c r="F113" s="65" t="str">
        <f t="shared" si="13"/>
        <v/>
      </c>
      <c r="G113" s="158"/>
      <c r="H113" s="65" t="str">
        <f t="shared" si="13"/>
        <v/>
      </c>
      <c r="I113" s="36"/>
      <c r="J113" s="36"/>
      <c r="K113" s="36"/>
      <c r="L113" s="36"/>
      <c r="M113" s="36"/>
      <c r="N113" s="36"/>
      <c r="O113" s="40"/>
    </row>
    <row r="114" spans="2:15" x14ac:dyDescent="0.25">
      <c r="B114" s="109" t="s">
        <v>50</v>
      </c>
      <c r="C114" s="63"/>
      <c r="D114" s="64"/>
      <c r="E114" s="158"/>
      <c r="F114" s="65" t="str">
        <f t="shared" si="13"/>
        <v/>
      </c>
      <c r="G114" s="158"/>
      <c r="H114" s="65" t="str">
        <f t="shared" si="13"/>
        <v/>
      </c>
      <c r="I114" s="36"/>
      <c r="J114" s="36"/>
      <c r="K114" s="36"/>
      <c r="L114" s="36"/>
      <c r="M114" s="36"/>
      <c r="N114" s="36"/>
      <c r="O114" s="40"/>
    </row>
    <row r="115" spans="2:15" x14ac:dyDescent="0.25">
      <c r="B115" s="109" t="s">
        <v>51</v>
      </c>
      <c r="C115" s="63"/>
      <c r="D115" s="64"/>
      <c r="E115" s="158">
        <v>5.4862209999999996</v>
      </c>
      <c r="F115" s="65">
        <f t="shared" si="13"/>
        <v>0.3223303116454041</v>
      </c>
      <c r="G115" s="158">
        <v>5.7212230000000002</v>
      </c>
      <c r="H115" s="65">
        <f t="shared" si="13"/>
        <v>0.73261691459060807</v>
      </c>
      <c r="I115" s="36"/>
      <c r="J115" s="36"/>
      <c r="K115" s="36"/>
      <c r="L115" s="36"/>
      <c r="M115" s="36"/>
      <c r="N115" s="36"/>
      <c r="O115" s="40"/>
    </row>
    <row r="116" spans="2:15" x14ac:dyDescent="0.25">
      <c r="B116" s="109" t="s">
        <v>45</v>
      </c>
      <c r="C116" s="63"/>
      <c r="D116" s="64"/>
      <c r="E116" s="158"/>
      <c r="F116" s="65" t="str">
        <f t="shared" si="13"/>
        <v/>
      </c>
      <c r="G116" s="158"/>
      <c r="H116" s="65" t="str">
        <f t="shared" si="13"/>
        <v/>
      </c>
      <c r="I116" s="36"/>
      <c r="J116" s="36"/>
      <c r="K116" s="36"/>
      <c r="L116" s="36"/>
      <c r="M116" s="36"/>
      <c r="N116" s="36"/>
      <c r="O116" s="40"/>
    </row>
    <row r="117" spans="2:15" x14ac:dyDescent="0.25">
      <c r="B117" s="109" t="s">
        <v>46</v>
      </c>
      <c r="C117" s="63"/>
      <c r="D117" s="64"/>
      <c r="E117" s="158">
        <v>6.5035259999999998E-2</v>
      </c>
      <c r="F117" s="65">
        <f t="shared" si="13"/>
        <v>3.8209972991864317E-3</v>
      </c>
      <c r="G117" s="158">
        <v>3.2134330000000003E-2</v>
      </c>
      <c r="H117" s="65">
        <f t="shared" si="13"/>
        <v>4.1148813281769326E-3</v>
      </c>
      <c r="I117" s="36"/>
      <c r="J117" s="36"/>
      <c r="K117" s="36"/>
      <c r="L117" s="36"/>
      <c r="M117" s="36"/>
      <c r="N117" s="36"/>
      <c r="O117" s="40"/>
    </row>
    <row r="118" spans="2:15" x14ac:dyDescent="0.25">
      <c r="B118" s="109" t="s">
        <v>47</v>
      </c>
      <c r="C118" s="63"/>
      <c r="D118" s="64"/>
      <c r="E118" s="158"/>
      <c r="F118" s="65" t="str">
        <f t="shared" si="13"/>
        <v/>
      </c>
      <c r="G118" s="158"/>
      <c r="H118" s="65" t="str">
        <f t="shared" si="13"/>
        <v/>
      </c>
      <c r="I118" s="129"/>
      <c r="J118" s="36"/>
      <c r="K118" s="36"/>
      <c r="L118" s="36"/>
      <c r="M118" s="36"/>
      <c r="N118" s="36"/>
      <c r="O118" s="40"/>
    </row>
    <row r="119" spans="2:15" x14ac:dyDescent="0.25">
      <c r="B119" s="111" t="s">
        <v>48</v>
      </c>
      <c r="C119" s="74"/>
      <c r="D119" s="75"/>
      <c r="E119" s="69">
        <f>SUM(E100:E118)</f>
        <v>17.02049358</v>
      </c>
      <c r="F119" s="76">
        <f t="shared" si="13"/>
        <v>1</v>
      </c>
      <c r="G119" s="69">
        <f>SUM(G100:G118)</f>
        <v>7.8092968999999997</v>
      </c>
      <c r="H119" s="76">
        <f t="shared" si="13"/>
        <v>1</v>
      </c>
      <c r="I119" s="130"/>
      <c r="J119" s="36"/>
      <c r="K119" s="36"/>
      <c r="L119" s="36"/>
      <c r="M119" s="36"/>
      <c r="N119" s="36"/>
      <c r="O119" s="40"/>
    </row>
    <row r="120" spans="2:15" x14ac:dyDescent="0.25">
      <c r="B120" s="260" t="s">
        <v>59</v>
      </c>
      <c r="C120" s="261"/>
      <c r="D120" s="261"/>
      <c r="E120" s="261"/>
      <c r="F120" s="261"/>
      <c r="G120" s="261"/>
      <c r="H120" s="261"/>
      <c r="I120" s="130"/>
      <c r="J120" s="36"/>
      <c r="K120" s="36"/>
      <c r="L120" s="36"/>
      <c r="M120" s="36"/>
      <c r="N120" s="36"/>
      <c r="O120" s="40"/>
    </row>
    <row r="121" spans="2:15" x14ac:dyDescent="0.25">
      <c r="B121" s="116"/>
      <c r="C121" s="131"/>
      <c r="D121" s="131"/>
      <c r="E121" s="131"/>
      <c r="F121" s="131"/>
      <c r="G121" s="132"/>
      <c r="H121" s="132"/>
      <c r="I121" s="132"/>
      <c r="J121" s="42"/>
      <c r="K121" s="42"/>
      <c r="L121" s="42"/>
      <c r="M121" s="42"/>
      <c r="N121" s="42"/>
      <c r="O121" s="43"/>
    </row>
    <row r="122" spans="2:15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5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2:15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2:15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2:15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2:15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2:15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2:15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2:15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2:15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2:15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5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5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2:15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5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2:15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2:15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15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2:15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2:15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2:15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2:15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2:15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2:15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2:1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2:1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2:1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</sheetData>
  <mergeCells count="24">
    <mergeCell ref="B93:H93"/>
    <mergeCell ref="B120:H120"/>
    <mergeCell ref="B1:O2"/>
    <mergeCell ref="D8:L8"/>
    <mergeCell ref="D9:L9"/>
    <mergeCell ref="D10:D11"/>
    <mergeCell ref="C48:G48"/>
    <mergeCell ref="I48:N48"/>
    <mergeCell ref="C49:G49"/>
    <mergeCell ref="I49:N49"/>
    <mergeCell ref="C59:G59"/>
    <mergeCell ref="I64:N64"/>
    <mergeCell ref="E10:G10"/>
    <mergeCell ref="H10:J10"/>
    <mergeCell ref="K10:K11"/>
    <mergeCell ref="L10:L11"/>
    <mergeCell ref="M10:M11"/>
    <mergeCell ref="E41:K41"/>
    <mergeCell ref="D22:M22"/>
    <mergeCell ref="E27:K27"/>
    <mergeCell ref="E28:K28"/>
    <mergeCell ref="E29:E30"/>
    <mergeCell ref="F29:H29"/>
    <mergeCell ref="I29:K2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161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80" t="s">
        <v>117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2:15" ht="15" customHeight="1" x14ac:dyDescent="0.25"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2:15" x14ac:dyDescent="0.25">
      <c r="B3" s="8" t="str">
        <f>+B7</f>
        <v>1. Presupuesto y Ejecución del Canon y otros, 2017</v>
      </c>
      <c r="C3" s="20"/>
      <c r="D3" s="20"/>
      <c r="E3" s="20"/>
      <c r="F3" s="20"/>
      <c r="G3" s="20"/>
      <c r="H3" s="8" t="str">
        <f>+B46</f>
        <v>3. Transferencias de Canon y otros.</v>
      </c>
      <c r="I3" s="21"/>
      <c r="J3" s="21"/>
      <c r="K3" s="21"/>
      <c r="L3" s="21"/>
      <c r="M3" s="8"/>
      <c r="N3" s="22"/>
      <c r="O3" s="22"/>
    </row>
    <row r="4" spans="2:15" x14ac:dyDescent="0.25">
      <c r="B4" s="8" t="str">
        <f>+B26</f>
        <v>2. Peso del Gasto financiado por Canon y Otros en el Gasto Total</v>
      </c>
      <c r="C4" s="20"/>
      <c r="D4" s="20"/>
      <c r="E4" s="20"/>
      <c r="F4" s="20"/>
      <c r="G4" s="20"/>
      <c r="H4" s="134" t="str">
        <f>+B69</f>
        <v>4. Transferencia de Canon a los Gobiernos Sub Nacionales - Detalle</v>
      </c>
      <c r="I4" s="21"/>
      <c r="J4" s="21"/>
      <c r="K4" s="21"/>
      <c r="L4" s="21"/>
      <c r="M4" s="8"/>
      <c r="N4" s="22"/>
      <c r="O4" s="22"/>
    </row>
    <row r="5" spans="2:15" x14ac:dyDescent="0.25">
      <c r="B5" s="8"/>
      <c r="C5" s="20"/>
      <c r="D5" s="20"/>
      <c r="E5" s="20"/>
      <c r="F5" s="20"/>
      <c r="G5" s="20"/>
      <c r="H5" s="8"/>
      <c r="I5" s="21"/>
      <c r="J5" s="21"/>
      <c r="K5" s="21"/>
      <c r="L5" s="21"/>
      <c r="M5" s="8"/>
      <c r="N5" s="22"/>
      <c r="O5" s="22"/>
    </row>
    <row r="6" spans="2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81" t="s">
        <v>52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2:15" x14ac:dyDescent="0.25">
      <c r="B8" s="84"/>
      <c r="C8" s="37"/>
      <c r="D8" s="263" t="s">
        <v>53</v>
      </c>
      <c r="E8" s="263"/>
      <c r="F8" s="263"/>
      <c r="G8" s="263"/>
      <c r="H8" s="263"/>
      <c r="I8" s="263"/>
      <c r="J8" s="263"/>
      <c r="K8" s="263"/>
      <c r="L8" s="263"/>
      <c r="M8" s="37"/>
      <c r="N8" s="37"/>
      <c r="O8" s="85"/>
    </row>
    <row r="9" spans="2:15" ht="15" customHeight="1" x14ac:dyDescent="0.25">
      <c r="B9" s="86"/>
      <c r="C9" s="10"/>
      <c r="D9" s="262" t="s">
        <v>91</v>
      </c>
      <c r="E9" s="262"/>
      <c r="F9" s="262"/>
      <c r="G9" s="262"/>
      <c r="H9" s="262"/>
      <c r="I9" s="262"/>
      <c r="J9" s="262"/>
      <c r="K9" s="262"/>
      <c r="L9" s="262"/>
      <c r="M9" s="37"/>
      <c r="N9" s="37"/>
      <c r="O9" s="85"/>
    </row>
    <row r="10" spans="2:15" ht="15" customHeight="1" x14ac:dyDescent="0.25">
      <c r="B10" s="86"/>
      <c r="C10" s="10"/>
      <c r="D10" s="269" t="s">
        <v>2</v>
      </c>
      <c r="E10" s="264" t="s">
        <v>6</v>
      </c>
      <c r="F10" s="265"/>
      <c r="G10" s="266"/>
      <c r="H10" s="278" t="s">
        <v>7</v>
      </c>
      <c r="I10" s="278"/>
      <c r="J10" s="278"/>
      <c r="K10" s="269" t="s">
        <v>8</v>
      </c>
      <c r="L10" s="269" t="s">
        <v>9</v>
      </c>
      <c r="M10" s="270" t="s">
        <v>10</v>
      </c>
      <c r="N10" s="46"/>
      <c r="O10" s="87"/>
    </row>
    <row r="11" spans="2:15" x14ac:dyDescent="0.25">
      <c r="B11" s="86"/>
      <c r="C11" s="10"/>
      <c r="D11" s="269"/>
      <c r="E11" s="230" t="s">
        <v>11</v>
      </c>
      <c r="F11" s="230" t="s">
        <v>12</v>
      </c>
      <c r="G11" s="230" t="s">
        <v>3</v>
      </c>
      <c r="H11" s="230" t="s">
        <v>11</v>
      </c>
      <c r="I11" s="230" t="s">
        <v>12</v>
      </c>
      <c r="J11" s="230" t="s">
        <v>3</v>
      </c>
      <c r="K11" s="269"/>
      <c r="L11" s="269"/>
      <c r="M11" s="270"/>
      <c r="N11" s="37"/>
      <c r="O11" s="85"/>
    </row>
    <row r="12" spans="2:15" ht="15" customHeight="1" x14ac:dyDescent="0.25">
      <c r="B12" s="86"/>
      <c r="C12" s="10"/>
      <c r="D12" s="27">
        <v>2010</v>
      </c>
      <c r="E12" s="96">
        <v>196.965915</v>
      </c>
      <c r="F12" s="96">
        <v>526.64250900000002</v>
      </c>
      <c r="G12" s="97">
        <f>+F12+E12</f>
        <v>723.60842400000001</v>
      </c>
      <c r="H12" s="96">
        <v>132.29316700000001</v>
      </c>
      <c r="I12" s="96">
        <v>359.65361999999999</v>
      </c>
      <c r="J12" s="97">
        <f>+I12+H12</f>
        <v>491.94678699999997</v>
      </c>
      <c r="K12" s="94">
        <f>+H12/E12</f>
        <v>0.67165512875666844</v>
      </c>
      <c r="L12" s="94">
        <f>+I12/F12</f>
        <v>0.6829179450077395</v>
      </c>
      <c r="M12" s="95">
        <f>+J12/G12</f>
        <v>0.67985221106270588</v>
      </c>
      <c r="N12" s="58"/>
      <c r="O12" s="85"/>
    </row>
    <row r="13" spans="2:15" x14ac:dyDescent="0.25">
      <c r="B13" s="86"/>
      <c r="C13" s="10"/>
      <c r="D13" s="27">
        <v>2011</v>
      </c>
      <c r="E13" s="96">
        <v>155.04420200000001</v>
      </c>
      <c r="F13" s="96">
        <v>559.71484399999997</v>
      </c>
      <c r="G13" s="97">
        <f t="shared" ref="G13:G20" si="0">+F13+E13</f>
        <v>714.75904600000001</v>
      </c>
      <c r="H13" s="96">
        <v>115.324747</v>
      </c>
      <c r="I13" s="96">
        <v>260.489307</v>
      </c>
      <c r="J13" s="97">
        <f t="shared" ref="J13:J20" si="1">+I13+H13</f>
        <v>375.814054</v>
      </c>
      <c r="K13" s="94">
        <f t="shared" ref="K13:M20" si="2">+H13/E13</f>
        <v>0.74381850796329674</v>
      </c>
      <c r="L13" s="94">
        <f t="shared" si="2"/>
        <v>0.46539645998740031</v>
      </c>
      <c r="M13" s="95">
        <f t="shared" si="2"/>
        <v>0.52579125245516656</v>
      </c>
      <c r="N13" s="37"/>
      <c r="O13" s="85"/>
    </row>
    <row r="14" spans="2:15" x14ac:dyDescent="0.25">
      <c r="B14" s="86"/>
      <c r="C14" s="10"/>
      <c r="D14" s="27">
        <v>2012</v>
      </c>
      <c r="E14" s="96">
        <v>183.382665</v>
      </c>
      <c r="F14" s="96">
        <v>689.36384099999998</v>
      </c>
      <c r="G14" s="97">
        <f t="shared" si="0"/>
        <v>872.74650599999995</v>
      </c>
      <c r="H14" s="96">
        <v>125.85239</v>
      </c>
      <c r="I14" s="96">
        <v>403.732078</v>
      </c>
      <c r="J14" s="97">
        <f t="shared" si="1"/>
        <v>529.58446800000002</v>
      </c>
      <c r="K14" s="94">
        <f t="shared" si="2"/>
        <v>0.68628291556347487</v>
      </c>
      <c r="L14" s="94">
        <f t="shared" si="2"/>
        <v>0.58565891331686482</v>
      </c>
      <c r="M14" s="95">
        <f t="shared" si="2"/>
        <v>0.60680216346807125</v>
      </c>
      <c r="N14" s="37"/>
      <c r="O14" s="85"/>
    </row>
    <row r="15" spans="2:15" x14ac:dyDescent="0.25">
      <c r="B15" s="86"/>
      <c r="C15" s="10"/>
      <c r="D15" s="27">
        <v>2013</v>
      </c>
      <c r="E15" s="96">
        <v>128.33635699999999</v>
      </c>
      <c r="F15" s="96">
        <v>614.07543599999997</v>
      </c>
      <c r="G15" s="97">
        <f t="shared" si="0"/>
        <v>742.41179299999999</v>
      </c>
      <c r="H15" s="96">
        <v>98.451205000000002</v>
      </c>
      <c r="I15" s="96">
        <v>396.06911600000001</v>
      </c>
      <c r="J15" s="97">
        <f t="shared" si="1"/>
        <v>494.52032100000002</v>
      </c>
      <c r="K15" s="94">
        <f t="shared" si="2"/>
        <v>0.76713417227512548</v>
      </c>
      <c r="L15" s="94">
        <f t="shared" si="2"/>
        <v>0.64498446409115118</v>
      </c>
      <c r="M15" s="95">
        <f t="shared" si="2"/>
        <v>0.66609976520133218</v>
      </c>
      <c r="N15" s="37"/>
      <c r="O15" s="85"/>
    </row>
    <row r="16" spans="2:15" x14ac:dyDescent="0.25">
      <c r="B16" s="86"/>
      <c r="C16" s="10"/>
      <c r="D16" s="27">
        <v>2014</v>
      </c>
      <c r="E16" s="96">
        <v>65.537350000000004</v>
      </c>
      <c r="F16" s="96">
        <v>394.09085599999997</v>
      </c>
      <c r="G16" s="97">
        <f t="shared" si="0"/>
        <v>459.62820599999998</v>
      </c>
      <c r="H16" s="96">
        <v>56.774894000000003</v>
      </c>
      <c r="I16" s="96">
        <v>305.18021399999998</v>
      </c>
      <c r="J16" s="97">
        <f t="shared" si="1"/>
        <v>361.955108</v>
      </c>
      <c r="K16" s="94">
        <f t="shared" si="2"/>
        <v>0.86629828639699347</v>
      </c>
      <c r="L16" s="94">
        <f t="shared" si="2"/>
        <v>0.77439049740347188</v>
      </c>
      <c r="M16" s="95">
        <f t="shared" si="2"/>
        <v>0.78749542189758481</v>
      </c>
      <c r="N16" s="37"/>
      <c r="O16" s="85"/>
    </row>
    <row r="17" spans="2:15" x14ac:dyDescent="0.25">
      <c r="B17" s="86"/>
      <c r="C17" s="10"/>
      <c r="D17" s="27">
        <v>2015</v>
      </c>
      <c r="E17" s="96">
        <v>70.266270000000006</v>
      </c>
      <c r="F17" s="96">
        <v>313.29642699999999</v>
      </c>
      <c r="G17" s="97">
        <f t="shared" si="0"/>
        <v>383.56269700000001</v>
      </c>
      <c r="H17" s="96">
        <v>48.004865000000002</v>
      </c>
      <c r="I17" s="96">
        <v>185.66463899999999</v>
      </c>
      <c r="J17" s="97">
        <f t="shared" si="1"/>
        <v>233.66950399999999</v>
      </c>
      <c r="K17" s="94">
        <f t="shared" si="2"/>
        <v>0.68318504739187091</v>
      </c>
      <c r="L17" s="94">
        <f t="shared" si="2"/>
        <v>0.59261652224332584</v>
      </c>
      <c r="M17" s="95">
        <f t="shared" si="2"/>
        <v>0.60920810555255844</v>
      </c>
      <c r="N17" s="37"/>
      <c r="O17" s="85"/>
    </row>
    <row r="18" spans="2:15" x14ac:dyDescent="0.25">
      <c r="B18" s="86"/>
      <c r="C18" s="10"/>
      <c r="D18" s="27">
        <v>2016</v>
      </c>
      <c r="E18" s="96">
        <v>71.125337999999999</v>
      </c>
      <c r="F18" s="96">
        <v>312.899495</v>
      </c>
      <c r="G18" s="97">
        <f t="shared" si="0"/>
        <v>384.024833</v>
      </c>
      <c r="H18" s="96">
        <v>49.360747000000003</v>
      </c>
      <c r="I18" s="96">
        <v>233.509548</v>
      </c>
      <c r="J18" s="97">
        <f t="shared" si="1"/>
        <v>282.870295</v>
      </c>
      <c r="K18" s="94">
        <f t="shared" si="2"/>
        <v>0.69399665981200687</v>
      </c>
      <c r="L18" s="94">
        <f t="shared" si="2"/>
        <v>0.74627652563005897</v>
      </c>
      <c r="M18" s="95">
        <f t="shared" si="2"/>
        <v>0.73659375824792039</v>
      </c>
      <c r="N18" s="37"/>
      <c r="O18" s="85"/>
    </row>
    <row r="19" spans="2:15" x14ac:dyDescent="0.25">
      <c r="B19" s="86"/>
      <c r="C19" s="10"/>
      <c r="D19" s="27">
        <v>2017</v>
      </c>
      <c r="E19" s="96">
        <v>54.607914999999998</v>
      </c>
      <c r="F19" s="96">
        <v>202.22738799999999</v>
      </c>
      <c r="G19" s="97">
        <f t="shared" si="0"/>
        <v>256.83530300000001</v>
      </c>
      <c r="H19" s="96">
        <v>40.484957000000001</v>
      </c>
      <c r="I19" s="96">
        <v>153.677886</v>
      </c>
      <c r="J19" s="97">
        <f t="shared" si="1"/>
        <v>194.16284300000001</v>
      </c>
      <c r="K19" s="94">
        <f t="shared" si="2"/>
        <v>0.7413752566821129</v>
      </c>
      <c r="L19" s="94">
        <f t="shared" si="2"/>
        <v>0.75992617775392524</v>
      </c>
      <c r="M19" s="95">
        <f t="shared" si="2"/>
        <v>0.75598191032172868</v>
      </c>
      <c r="N19" s="37"/>
      <c r="O19" s="85"/>
    </row>
    <row r="20" spans="2:15" x14ac:dyDescent="0.25">
      <c r="B20" s="86"/>
      <c r="C20" s="10"/>
      <c r="D20" s="27" t="s">
        <v>54</v>
      </c>
      <c r="E20" s="96">
        <v>36.891120999999998</v>
      </c>
      <c r="F20" s="96">
        <v>139.12078199999999</v>
      </c>
      <c r="G20" s="97">
        <f t="shared" si="0"/>
        <v>176.01190299999999</v>
      </c>
      <c r="H20" s="96">
        <v>5.8994429999999998</v>
      </c>
      <c r="I20" s="96">
        <v>35.204383</v>
      </c>
      <c r="J20" s="97">
        <f t="shared" si="1"/>
        <v>41.103825999999998</v>
      </c>
      <c r="K20" s="94">
        <f t="shared" si="2"/>
        <v>0.15991498333704743</v>
      </c>
      <c r="L20" s="94">
        <f t="shared" si="2"/>
        <v>0.25304905919807152</v>
      </c>
      <c r="M20" s="95">
        <f t="shared" si="2"/>
        <v>0.23352867220576554</v>
      </c>
      <c r="N20" s="37"/>
      <c r="O20" s="85"/>
    </row>
    <row r="21" spans="2:15" x14ac:dyDescent="0.25">
      <c r="B21" s="86"/>
      <c r="C21" s="10"/>
      <c r="D21" s="48" t="s">
        <v>103</v>
      </c>
      <c r="E21" s="227"/>
      <c r="F21" s="227"/>
      <c r="G21" s="227"/>
      <c r="H21" s="227"/>
      <c r="I21" s="48"/>
      <c r="J21" s="50"/>
      <c r="K21" s="50"/>
      <c r="L21" s="50"/>
      <c r="M21" s="52"/>
      <c r="N21" s="37"/>
      <c r="O21" s="85"/>
    </row>
    <row r="22" spans="2:15" ht="15" customHeight="1" x14ac:dyDescent="0.25">
      <c r="B22" s="84"/>
      <c r="C22" s="53"/>
      <c r="D22" s="247" t="s">
        <v>55</v>
      </c>
      <c r="E22" s="247"/>
      <c r="F22" s="247"/>
      <c r="G22" s="247"/>
      <c r="H22" s="247"/>
      <c r="I22" s="247"/>
      <c r="J22" s="247"/>
      <c r="K22" s="247"/>
      <c r="L22" s="247"/>
      <c r="M22" s="247"/>
      <c r="N22" s="37"/>
      <c r="O22" s="85"/>
    </row>
    <row r="23" spans="2:15" x14ac:dyDescent="0.25">
      <c r="B23" s="88"/>
      <c r="C23" s="89"/>
      <c r="D23" s="89"/>
      <c r="E23" s="89"/>
      <c r="F23" s="89"/>
      <c r="G23" s="89"/>
      <c r="H23" s="90"/>
      <c r="I23" s="90"/>
      <c r="J23" s="91"/>
      <c r="K23" s="91"/>
      <c r="L23" s="91"/>
      <c r="M23" s="91"/>
      <c r="N23" s="91"/>
      <c r="O23" s="92"/>
    </row>
    <row r="24" spans="2:15" x14ac:dyDescent="0.25">
      <c r="B24" s="46"/>
      <c r="C24" s="46"/>
      <c r="D24" s="46"/>
      <c r="E24" s="46"/>
      <c r="F24" s="46"/>
      <c r="G24" s="46"/>
      <c r="H24" s="37"/>
      <c r="I24" s="37"/>
      <c r="J24" s="19"/>
      <c r="K24" s="19"/>
      <c r="L24" s="19"/>
      <c r="M24" s="19"/>
      <c r="N24" s="19"/>
      <c r="O24" s="19"/>
    </row>
    <row r="25" spans="2:15" x14ac:dyDescent="0.25">
      <c r="B25" s="46"/>
      <c r="C25" s="46"/>
      <c r="D25" s="46"/>
      <c r="E25" s="46"/>
      <c r="F25" s="46"/>
      <c r="G25" s="46"/>
      <c r="H25" s="37"/>
      <c r="I25" s="37"/>
      <c r="J25" s="19"/>
      <c r="K25" s="19"/>
      <c r="L25" s="19"/>
      <c r="M25" s="19"/>
      <c r="N25" s="19"/>
      <c r="O25" s="19"/>
    </row>
    <row r="26" spans="2:15" x14ac:dyDescent="0.25">
      <c r="B26" s="81" t="s">
        <v>4</v>
      </c>
      <c r="C26" s="82"/>
      <c r="D26" s="82"/>
      <c r="E26" s="82"/>
      <c r="F26" s="82"/>
      <c r="G26" s="82"/>
      <c r="H26" s="82"/>
      <c r="I26" s="82"/>
      <c r="J26" s="98"/>
      <c r="K26" s="98"/>
      <c r="L26" s="98"/>
      <c r="M26" s="98"/>
      <c r="N26" s="98"/>
      <c r="O26" s="99"/>
    </row>
    <row r="27" spans="2:15" x14ac:dyDescent="0.25">
      <c r="B27" s="24"/>
      <c r="C27" s="37"/>
      <c r="D27" s="37"/>
      <c r="E27" s="268" t="s">
        <v>56</v>
      </c>
      <c r="F27" s="268"/>
      <c r="G27" s="268"/>
      <c r="H27" s="268"/>
      <c r="I27" s="268"/>
      <c r="J27" s="268"/>
      <c r="K27" s="268"/>
      <c r="L27" s="10"/>
      <c r="M27" s="10"/>
      <c r="N27" s="10"/>
      <c r="O27" s="100"/>
    </row>
    <row r="28" spans="2:15" x14ac:dyDescent="0.25">
      <c r="B28" s="24"/>
      <c r="C28" s="26"/>
      <c r="D28" s="26"/>
      <c r="E28" s="267" t="s">
        <v>91</v>
      </c>
      <c r="F28" s="267"/>
      <c r="G28" s="267"/>
      <c r="H28" s="267"/>
      <c r="I28" s="267"/>
      <c r="J28" s="267"/>
      <c r="K28" s="267"/>
      <c r="L28" s="10"/>
      <c r="M28" s="10"/>
      <c r="N28" s="10"/>
      <c r="O28" s="100"/>
    </row>
    <row r="29" spans="2:15" x14ac:dyDescent="0.25">
      <c r="B29" s="24"/>
      <c r="C29" s="26"/>
      <c r="D29" s="26"/>
      <c r="E29" s="271" t="s">
        <v>2</v>
      </c>
      <c r="F29" s="272" t="s">
        <v>13</v>
      </c>
      <c r="G29" s="273"/>
      <c r="H29" s="274"/>
      <c r="I29" s="275" t="s">
        <v>57</v>
      </c>
      <c r="J29" s="276"/>
      <c r="K29" s="277"/>
      <c r="L29" s="10"/>
      <c r="M29" s="10"/>
      <c r="N29" s="10"/>
      <c r="O29" s="100"/>
    </row>
    <row r="30" spans="2:15" x14ac:dyDescent="0.25">
      <c r="B30" s="24"/>
      <c r="C30" s="26"/>
      <c r="D30" s="26"/>
      <c r="E30" s="271"/>
      <c r="F30" s="45" t="s">
        <v>11</v>
      </c>
      <c r="G30" s="45" t="s">
        <v>12</v>
      </c>
      <c r="H30" s="45" t="s">
        <v>3</v>
      </c>
      <c r="I30" s="45" t="s">
        <v>11</v>
      </c>
      <c r="J30" s="45" t="s">
        <v>12</v>
      </c>
      <c r="K30" s="45" t="s">
        <v>3</v>
      </c>
      <c r="L30" s="10"/>
      <c r="M30" s="10"/>
      <c r="N30" s="10"/>
      <c r="O30" s="100"/>
    </row>
    <row r="31" spans="2:15" x14ac:dyDescent="0.25">
      <c r="B31" s="24"/>
      <c r="C31" s="26"/>
      <c r="D31" s="26"/>
      <c r="E31" s="47">
        <v>2010</v>
      </c>
      <c r="F31" s="104">
        <v>325.859917</v>
      </c>
      <c r="G31" s="104">
        <v>458.03464500000001</v>
      </c>
      <c r="H31" s="105">
        <f>+G31+F31</f>
        <v>783.89456199999995</v>
      </c>
      <c r="I31" s="54">
        <f t="shared" ref="I31:K39" si="3">+H12/F31</f>
        <v>0.40598171207414874</v>
      </c>
      <c r="J31" s="54">
        <f t="shared" si="3"/>
        <v>0.7852105161171814</v>
      </c>
      <c r="K31" s="55">
        <f t="shared" si="3"/>
        <v>0.62756754651399149</v>
      </c>
      <c r="L31" s="10"/>
      <c r="M31" s="10"/>
      <c r="N31" s="10"/>
      <c r="O31" s="100"/>
    </row>
    <row r="32" spans="2:15" ht="15" customHeight="1" x14ac:dyDescent="0.25">
      <c r="B32" s="24"/>
      <c r="C32" s="26"/>
      <c r="D32" s="26"/>
      <c r="E32" s="47">
        <v>2011</v>
      </c>
      <c r="F32" s="104">
        <v>281.10189600000001</v>
      </c>
      <c r="G32" s="104">
        <v>357.92231299999997</v>
      </c>
      <c r="H32" s="105">
        <f t="shared" ref="H32:H39" si="4">+G32+F32</f>
        <v>639.02420899999993</v>
      </c>
      <c r="I32" s="54">
        <f t="shared" si="3"/>
        <v>0.41025958430390663</v>
      </c>
      <c r="J32" s="54">
        <f t="shared" si="3"/>
        <v>0.72778169323017317</v>
      </c>
      <c r="K32" s="55">
        <f t="shared" si="3"/>
        <v>0.5881061291685743</v>
      </c>
      <c r="L32" s="10"/>
      <c r="M32" s="10"/>
      <c r="N32" s="10"/>
      <c r="O32" s="100"/>
    </row>
    <row r="33" spans="2:15" x14ac:dyDescent="0.25">
      <c r="B33" s="24"/>
      <c r="C33" s="26"/>
      <c r="D33" s="26"/>
      <c r="E33" s="47">
        <v>2012</v>
      </c>
      <c r="F33" s="104">
        <v>330.37400200000002</v>
      </c>
      <c r="G33" s="104">
        <v>542.01848299999995</v>
      </c>
      <c r="H33" s="105">
        <f t="shared" si="4"/>
        <v>872.39248499999997</v>
      </c>
      <c r="I33" s="54">
        <f t="shared" si="3"/>
        <v>0.38093914544764934</v>
      </c>
      <c r="J33" s="54">
        <f t="shared" si="3"/>
        <v>0.74486773175223997</v>
      </c>
      <c r="K33" s="55">
        <f t="shared" si="3"/>
        <v>0.60704840665838611</v>
      </c>
      <c r="L33" s="10"/>
      <c r="M33" s="10"/>
      <c r="N33" s="10"/>
      <c r="O33" s="100"/>
    </row>
    <row r="34" spans="2:15" x14ac:dyDescent="0.25">
      <c r="B34" s="24"/>
      <c r="C34" s="26"/>
      <c r="D34" s="26"/>
      <c r="E34" s="47">
        <v>2013</v>
      </c>
      <c r="F34" s="104">
        <v>441.47651300000001</v>
      </c>
      <c r="G34" s="104">
        <v>525.096993</v>
      </c>
      <c r="H34" s="105">
        <f t="shared" si="4"/>
        <v>966.57350599999995</v>
      </c>
      <c r="I34" s="54">
        <f t="shared" si="3"/>
        <v>0.2230044002363496</v>
      </c>
      <c r="J34" s="54">
        <f t="shared" si="3"/>
        <v>0.7542780120243423</v>
      </c>
      <c r="K34" s="55">
        <f t="shared" si="3"/>
        <v>0.51162205246705783</v>
      </c>
      <c r="L34" s="10"/>
      <c r="M34" s="10"/>
      <c r="N34" s="10"/>
      <c r="O34" s="100"/>
    </row>
    <row r="35" spans="2:15" x14ac:dyDescent="0.25">
      <c r="B35" s="24"/>
      <c r="C35" s="26"/>
      <c r="D35" s="26"/>
      <c r="E35" s="47">
        <v>2014</v>
      </c>
      <c r="F35" s="104">
        <v>519.38944200000003</v>
      </c>
      <c r="G35" s="104">
        <v>444.78704099999999</v>
      </c>
      <c r="H35" s="105">
        <f t="shared" si="4"/>
        <v>964.17648299999996</v>
      </c>
      <c r="I35" s="54">
        <f t="shared" si="3"/>
        <v>0.1093108357793688</v>
      </c>
      <c r="J35" s="54">
        <f t="shared" si="3"/>
        <v>0.68612658613855615</v>
      </c>
      <c r="K35" s="55">
        <f t="shared" si="3"/>
        <v>0.37540337726739598</v>
      </c>
      <c r="L35" s="10"/>
      <c r="M35" s="10"/>
      <c r="N35" s="10"/>
      <c r="O35" s="100"/>
    </row>
    <row r="36" spans="2:15" x14ac:dyDescent="0.25">
      <c r="B36" s="24"/>
      <c r="C36" s="26"/>
      <c r="D36" s="26"/>
      <c r="E36" s="47">
        <v>2015</v>
      </c>
      <c r="F36" s="104">
        <v>370.469604</v>
      </c>
      <c r="G36" s="104">
        <v>349.802952</v>
      </c>
      <c r="H36" s="105">
        <f t="shared" si="4"/>
        <v>720.27255600000001</v>
      </c>
      <c r="I36" s="54">
        <f t="shared" si="3"/>
        <v>0.12957841745094964</v>
      </c>
      <c r="J36" s="54">
        <f t="shared" si="3"/>
        <v>0.53076921717916203</v>
      </c>
      <c r="K36" s="55">
        <f t="shared" si="3"/>
        <v>0.32441816927979689</v>
      </c>
      <c r="L36" s="37"/>
      <c r="M36" s="56"/>
      <c r="N36" s="37"/>
      <c r="O36" s="85"/>
    </row>
    <row r="37" spans="2:15" x14ac:dyDescent="0.25">
      <c r="B37" s="24"/>
      <c r="C37" s="26"/>
      <c r="D37" s="26"/>
      <c r="E37" s="47">
        <v>2016</v>
      </c>
      <c r="F37" s="104">
        <v>454.61298299999999</v>
      </c>
      <c r="G37" s="104">
        <v>403.60865100000001</v>
      </c>
      <c r="H37" s="105">
        <f t="shared" si="4"/>
        <v>858.22163399999999</v>
      </c>
      <c r="I37" s="54">
        <f t="shared" si="3"/>
        <v>0.10857751284239062</v>
      </c>
      <c r="J37" s="54">
        <f t="shared" si="3"/>
        <v>0.57855436800337556</v>
      </c>
      <c r="K37" s="55">
        <f t="shared" si="3"/>
        <v>0.32960051785410949</v>
      </c>
      <c r="L37" s="37"/>
      <c r="M37" s="56"/>
      <c r="N37" s="37"/>
      <c r="O37" s="85"/>
    </row>
    <row r="38" spans="2:15" x14ac:dyDescent="0.25">
      <c r="B38" s="24"/>
      <c r="C38" s="26"/>
      <c r="D38" s="26"/>
      <c r="E38" s="47">
        <v>2017</v>
      </c>
      <c r="F38" s="104">
        <v>562.03671099999997</v>
      </c>
      <c r="G38" s="104">
        <v>320.60346900000002</v>
      </c>
      <c r="H38" s="105">
        <f t="shared" si="4"/>
        <v>882.64017999999999</v>
      </c>
      <c r="I38" s="54">
        <f t="shared" si="3"/>
        <v>7.2032584718474027E-2</v>
      </c>
      <c r="J38" s="54">
        <f t="shared" si="3"/>
        <v>0.47933943596848599</v>
      </c>
      <c r="K38" s="55">
        <f t="shared" si="3"/>
        <v>0.21997961049087977</v>
      </c>
      <c r="L38" s="37"/>
      <c r="M38" s="56"/>
      <c r="N38" s="37"/>
      <c r="O38" s="85"/>
    </row>
    <row r="39" spans="2:15" x14ac:dyDescent="0.25">
      <c r="B39" s="24"/>
      <c r="C39" s="26"/>
      <c r="D39" s="26"/>
      <c r="E39" s="47" t="s">
        <v>54</v>
      </c>
      <c r="F39" s="104">
        <v>152.09250399999999</v>
      </c>
      <c r="G39" s="104">
        <v>89.633877999999996</v>
      </c>
      <c r="H39" s="105">
        <f t="shared" si="4"/>
        <v>241.726382</v>
      </c>
      <c r="I39" s="54">
        <f t="shared" si="3"/>
        <v>3.8788519123861623E-2</v>
      </c>
      <c r="J39" s="54">
        <f t="shared" si="3"/>
        <v>0.39275755758330572</v>
      </c>
      <c r="K39" s="55">
        <f t="shared" si="3"/>
        <v>0.17004278002224846</v>
      </c>
      <c r="L39" s="58"/>
      <c r="M39" s="56"/>
      <c r="N39" s="56"/>
      <c r="O39" s="101"/>
    </row>
    <row r="40" spans="2:15" ht="15" customHeight="1" x14ac:dyDescent="0.25">
      <c r="B40" s="24"/>
      <c r="C40" s="26"/>
      <c r="D40" s="26"/>
      <c r="E40" s="48" t="s">
        <v>103</v>
      </c>
      <c r="F40" s="57"/>
      <c r="G40" s="57"/>
      <c r="H40" s="57"/>
      <c r="I40" s="57"/>
      <c r="J40" s="57"/>
      <c r="K40" s="57"/>
      <c r="L40" s="52"/>
      <c r="M40" s="52"/>
      <c r="N40" s="56"/>
      <c r="O40" s="101"/>
    </row>
    <row r="41" spans="2:15" x14ac:dyDescent="0.25">
      <c r="B41" s="28"/>
      <c r="C41" s="46"/>
      <c r="D41" s="46"/>
      <c r="E41" s="261" t="s">
        <v>14</v>
      </c>
      <c r="F41" s="261"/>
      <c r="G41" s="261"/>
      <c r="H41" s="261"/>
      <c r="I41" s="261"/>
      <c r="J41" s="261"/>
      <c r="K41" s="261"/>
      <c r="L41" s="46"/>
      <c r="M41" s="46"/>
      <c r="N41" s="46"/>
      <c r="O41" s="87"/>
    </row>
    <row r="42" spans="2:15" x14ac:dyDescent="0.25">
      <c r="B42" s="8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85"/>
    </row>
    <row r="43" spans="2:15" x14ac:dyDescent="0.25">
      <c r="B43" s="10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3"/>
    </row>
    <row r="44" spans="2:15" x14ac:dyDescent="0.25">
      <c r="B44" s="37"/>
      <c r="C44" s="229"/>
      <c r="D44" s="229"/>
      <c r="E44" s="229"/>
      <c r="F44" s="229"/>
      <c r="G44" s="229"/>
      <c r="H44" s="229"/>
      <c r="I44" s="229"/>
      <c r="J44" s="37"/>
      <c r="K44" s="229"/>
      <c r="L44" s="229"/>
      <c r="M44" s="229"/>
      <c r="N44" s="229"/>
      <c r="O44" s="229"/>
    </row>
    <row r="45" spans="2:15" x14ac:dyDescent="0.25">
      <c r="B45" s="37"/>
      <c r="C45" s="229"/>
      <c r="D45" s="229"/>
      <c r="E45" s="229"/>
      <c r="F45" s="229"/>
      <c r="G45" s="229"/>
      <c r="H45" s="229"/>
      <c r="I45" s="229"/>
      <c r="J45" s="37"/>
      <c r="K45" s="229"/>
      <c r="L45" s="229"/>
      <c r="M45" s="229"/>
      <c r="N45" s="229"/>
      <c r="O45" s="229"/>
    </row>
    <row r="46" spans="2:15" x14ac:dyDescent="0.25">
      <c r="B46" s="81" t="s">
        <v>5</v>
      </c>
      <c r="C46" s="106"/>
      <c r="D46" s="106"/>
      <c r="E46" s="106"/>
      <c r="F46" s="106"/>
      <c r="G46" s="106"/>
      <c r="H46" s="112"/>
      <c r="I46" s="112"/>
      <c r="J46" s="112"/>
      <c r="K46" s="112"/>
      <c r="L46" s="112"/>
      <c r="M46" s="112"/>
      <c r="N46" s="112"/>
      <c r="O46" s="107"/>
    </row>
    <row r="47" spans="2:15" x14ac:dyDescent="0.25">
      <c r="B47" s="28"/>
      <c r="C47" s="46"/>
      <c r="D47" s="46"/>
      <c r="E47" s="46"/>
      <c r="F47" s="46"/>
      <c r="G47" s="23"/>
      <c r="H47" s="26"/>
      <c r="I47" s="26"/>
      <c r="J47" s="26"/>
      <c r="K47" s="26"/>
      <c r="L47" s="46"/>
      <c r="M47" s="46"/>
      <c r="N47" s="46"/>
      <c r="O47" s="85"/>
    </row>
    <row r="48" spans="2:15" x14ac:dyDescent="0.25">
      <c r="B48" s="28"/>
      <c r="C48" s="268" t="s">
        <v>58</v>
      </c>
      <c r="D48" s="268"/>
      <c r="E48" s="268"/>
      <c r="F48" s="268"/>
      <c r="G48" s="268"/>
      <c r="H48" s="26"/>
      <c r="I48" s="268" t="s">
        <v>60</v>
      </c>
      <c r="J48" s="268"/>
      <c r="K48" s="268"/>
      <c r="L48" s="268"/>
      <c r="M48" s="268"/>
      <c r="N48" s="268"/>
      <c r="O48" s="85"/>
    </row>
    <row r="49" spans="2:15" x14ac:dyDescent="0.25">
      <c r="B49" s="28"/>
      <c r="C49" s="268" t="s">
        <v>91</v>
      </c>
      <c r="D49" s="268"/>
      <c r="E49" s="268"/>
      <c r="F49" s="268"/>
      <c r="G49" s="268"/>
      <c r="H49" s="26"/>
      <c r="I49" s="268" t="s">
        <v>17</v>
      </c>
      <c r="J49" s="268"/>
      <c r="K49" s="268"/>
      <c r="L49" s="268"/>
      <c r="M49" s="268"/>
      <c r="N49" s="268"/>
      <c r="O49" s="85"/>
    </row>
    <row r="50" spans="2:15" x14ac:dyDescent="0.25">
      <c r="B50" s="28"/>
      <c r="C50" s="230" t="s">
        <v>2</v>
      </c>
      <c r="D50" s="230" t="s">
        <v>11</v>
      </c>
      <c r="E50" s="230" t="s">
        <v>12</v>
      </c>
      <c r="F50" s="230" t="s">
        <v>3</v>
      </c>
      <c r="G50" s="230" t="s">
        <v>15</v>
      </c>
      <c r="H50" s="23"/>
      <c r="I50" s="144" t="s">
        <v>20</v>
      </c>
      <c r="J50" s="145"/>
      <c r="K50" s="145">
        <v>2016</v>
      </c>
      <c r="L50" s="146" t="s">
        <v>19</v>
      </c>
      <c r="M50" s="146">
        <v>2017</v>
      </c>
      <c r="N50" s="146" t="s">
        <v>19</v>
      </c>
      <c r="O50" s="85"/>
    </row>
    <row r="51" spans="2:15" x14ac:dyDescent="0.25">
      <c r="B51" s="28"/>
      <c r="C51" s="27">
        <v>2010</v>
      </c>
      <c r="D51" s="141">
        <v>121.41437203</v>
      </c>
      <c r="E51" s="141">
        <v>275.01534642000001</v>
      </c>
      <c r="F51" s="141">
        <f>+E51+D51</f>
        <v>396.42971845</v>
      </c>
      <c r="G51" s="142">
        <v>-0.120742824898735</v>
      </c>
      <c r="H51" s="23"/>
      <c r="I51" s="110" t="s">
        <v>22</v>
      </c>
      <c r="J51" s="64"/>
      <c r="K51" s="147">
        <f>+K73+K100</f>
        <v>192.12722052999999</v>
      </c>
      <c r="L51" s="148">
        <f>+K51/K53</f>
        <v>0.78916710644142707</v>
      </c>
      <c r="M51" s="147">
        <f>+M73+M100</f>
        <v>89.303686319999997</v>
      </c>
      <c r="N51" s="148">
        <f>+M51/M53</f>
        <v>0.62825727871242543</v>
      </c>
      <c r="O51" s="85"/>
    </row>
    <row r="52" spans="2:15" x14ac:dyDescent="0.25">
      <c r="B52" s="28"/>
      <c r="C52" s="27">
        <v>2011</v>
      </c>
      <c r="D52" s="141">
        <v>133.01943656999998</v>
      </c>
      <c r="E52" s="141">
        <v>389.05327686000004</v>
      </c>
      <c r="F52" s="141">
        <f t="shared" ref="F52:F58" si="5">+E52+D52</f>
        <v>522.07271343000002</v>
      </c>
      <c r="G52" s="142">
        <f>+F52/F51-1</f>
        <v>0.31693636761454558</v>
      </c>
      <c r="H52" s="23"/>
      <c r="I52" s="110" t="s">
        <v>1</v>
      </c>
      <c r="J52" s="64"/>
      <c r="K52" s="147">
        <f>+K74+K101</f>
        <v>51.328467070000002</v>
      </c>
      <c r="L52" s="148">
        <f>+K52/K53</f>
        <v>0.21083289355857301</v>
      </c>
      <c r="M52" s="147">
        <f>+M74+M101</f>
        <v>52.841401920000003</v>
      </c>
      <c r="N52" s="148">
        <f>+M52/M53</f>
        <v>0.37174272128757446</v>
      </c>
      <c r="O52" s="85"/>
    </row>
    <row r="53" spans="2:15" x14ac:dyDescent="0.25">
      <c r="B53" s="28"/>
      <c r="C53" s="27">
        <v>2012</v>
      </c>
      <c r="D53" s="141">
        <v>105.74975154000001</v>
      </c>
      <c r="E53" s="141">
        <v>335.28333658999998</v>
      </c>
      <c r="F53" s="141">
        <f t="shared" si="5"/>
        <v>441.03308813000001</v>
      </c>
      <c r="G53" s="142">
        <f t="shared" ref="G53:G58" si="6">+F53/F52-1</f>
        <v>-0.15522670159789131</v>
      </c>
      <c r="H53" s="23"/>
      <c r="I53" s="136" t="s">
        <v>3</v>
      </c>
      <c r="J53" s="75"/>
      <c r="K53" s="149">
        <f>+K75+K102</f>
        <v>243.45568759999998</v>
      </c>
      <c r="L53" s="150">
        <f>+L52+L51</f>
        <v>1</v>
      </c>
      <c r="M53" s="149">
        <f>+M75+M102</f>
        <v>142.14508824000001</v>
      </c>
      <c r="N53" s="150">
        <f>+N52+N51</f>
        <v>0.99999999999999989</v>
      </c>
      <c r="O53" s="85"/>
    </row>
    <row r="54" spans="2:15" x14ac:dyDescent="0.25">
      <c r="B54" s="28"/>
      <c r="C54" s="27">
        <v>2013</v>
      </c>
      <c r="D54" s="141">
        <v>85.790671660000001</v>
      </c>
      <c r="E54" s="141">
        <v>282.75611535000002</v>
      </c>
      <c r="F54" s="141">
        <f t="shared" si="5"/>
        <v>368.54678701</v>
      </c>
      <c r="G54" s="143">
        <f t="shared" si="6"/>
        <v>-0.16435569817980134</v>
      </c>
      <c r="H54" s="26"/>
      <c r="I54" s="36"/>
      <c r="J54" s="36"/>
      <c r="K54" s="36"/>
      <c r="L54" s="36"/>
      <c r="M54" s="36"/>
      <c r="N54" s="36"/>
      <c r="O54" s="85"/>
    </row>
    <row r="55" spans="2:15" x14ac:dyDescent="0.25">
      <c r="B55" s="28"/>
      <c r="C55" s="27">
        <v>2014</v>
      </c>
      <c r="D55" s="141">
        <v>72.422245569999987</v>
      </c>
      <c r="E55" s="141">
        <v>243.10406596000001</v>
      </c>
      <c r="F55" s="141">
        <f t="shared" si="5"/>
        <v>315.52631152999999</v>
      </c>
      <c r="G55" s="143">
        <f t="shared" si="6"/>
        <v>-0.14386362152320531</v>
      </c>
      <c r="H55" s="26"/>
      <c r="I55" s="36"/>
      <c r="J55" s="115"/>
      <c r="K55" s="115"/>
      <c r="L55" s="36"/>
      <c r="M55" s="36"/>
      <c r="N55" s="36"/>
      <c r="O55" s="85"/>
    </row>
    <row r="56" spans="2:15" ht="15" customHeight="1" x14ac:dyDescent="0.25">
      <c r="B56" s="24"/>
      <c r="C56" s="27">
        <v>2015</v>
      </c>
      <c r="D56" s="141">
        <v>70.450394779999996</v>
      </c>
      <c r="E56" s="141">
        <v>225.58641763</v>
      </c>
      <c r="F56" s="141">
        <f t="shared" si="5"/>
        <v>296.03681240999998</v>
      </c>
      <c r="G56" s="142">
        <f t="shared" si="6"/>
        <v>-6.1768221564454051E-2</v>
      </c>
      <c r="H56" s="23"/>
      <c r="I56" s="151" t="s">
        <v>28</v>
      </c>
      <c r="J56" s="78"/>
      <c r="K56" s="231">
        <v>2016</v>
      </c>
      <c r="L56" s="45" t="s">
        <v>19</v>
      </c>
      <c r="M56" s="45">
        <v>2017</v>
      </c>
      <c r="N56" s="45" t="s">
        <v>19</v>
      </c>
      <c r="O56" s="40"/>
    </row>
    <row r="57" spans="2:15" x14ac:dyDescent="0.25">
      <c r="B57" s="24"/>
      <c r="C57" s="27">
        <v>2016</v>
      </c>
      <c r="D57" s="217">
        <f>+E92</f>
        <v>59.34969238</v>
      </c>
      <c r="E57" s="217">
        <f>+E119</f>
        <v>184.10599522000001</v>
      </c>
      <c r="F57" s="141">
        <f t="shared" si="5"/>
        <v>243.4556876</v>
      </c>
      <c r="G57" s="142">
        <f t="shared" si="6"/>
        <v>-0.17761684562789126</v>
      </c>
      <c r="H57" s="23"/>
      <c r="I57" s="137" t="s">
        <v>30</v>
      </c>
      <c r="J57" s="138"/>
      <c r="K57" s="147">
        <f>+K79+K106</f>
        <v>0</v>
      </c>
      <c r="L57" s="148">
        <f t="shared" ref="L57:L63" si="7">+K57/K$63</f>
        <v>0</v>
      </c>
      <c r="M57" s="147">
        <f>+M79+M106</f>
        <v>0</v>
      </c>
      <c r="N57" s="148">
        <f t="shared" ref="N57:N63" si="8">+M57/M$63</f>
        <v>0</v>
      </c>
      <c r="O57" s="40"/>
    </row>
    <row r="58" spans="2:15" x14ac:dyDescent="0.25">
      <c r="B58" s="114"/>
      <c r="C58" s="27">
        <v>2017</v>
      </c>
      <c r="D58" s="217">
        <f>+G92</f>
        <v>33.74284694</v>
      </c>
      <c r="E58" s="217">
        <f>+G119</f>
        <v>108.4022413</v>
      </c>
      <c r="F58" s="141">
        <f t="shared" si="5"/>
        <v>142.14508824000001</v>
      </c>
      <c r="G58" s="142">
        <f t="shared" si="6"/>
        <v>-0.41613568513730625</v>
      </c>
      <c r="H58" s="19"/>
      <c r="I58" s="139" t="s">
        <v>32</v>
      </c>
      <c r="J58" s="140"/>
      <c r="K58" s="147">
        <f>+K80+K107</f>
        <v>0</v>
      </c>
      <c r="L58" s="148">
        <f t="shared" si="7"/>
        <v>0</v>
      </c>
      <c r="M58" s="147">
        <f>+M80+M107</f>
        <v>0</v>
      </c>
      <c r="N58" s="148">
        <f t="shared" si="8"/>
        <v>0</v>
      </c>
      <c r="O58" s="40"/>
    </row>
    <row r="59" spans="2:15" x14ac:dyDescent="0.25">
      <c r="B59" s="114"/>
      <c r="C59" s="261" t="s">
        <v>16</v>
      </c>
      <c r="D59" s="261"/>
      <c r="E59" s="261"/>
      <c r="F59" s="261"/>
      <c r="G59" s="261"/>
      <c r="H59" s="19"/>
      <c r="I59" s="137" t="s">
        <v>34</v>
      </c>
      <c r="J59" s="138"/>
      <c r="K59" s="147">
        <f>+K81+K108</f>
        <v>189.39528473999999</v>
      </c>
      <c r="L59" s="148">
        <f t="shared" si="7"/>
        <v>0.98578058964022008</v>
      </c>
      <c r="M59" s="147">
        <f>+M81+M108</f>
        <v>87.391273040000002</v>
      </c>
      <c r="N59" s="148">
        <f t="shared" si="8"/>
        <v>0.97858528176376414</v>
      </c>
      <c r="O59" s="40"/>
    </row>
    <row r="60" spans="2:15" x14ac:dyDescent="0.25">
      <c r="B60" s="114"/>
      <c r="C60" s="228"/>
      <c r="D60" s="228"/>
      <c r="E60" s="228"/>
      <c r="F60" s="228"/>
      <c r="G60" s="228"/>
      <c r="H60" s="19"/>
      <c r="I60" s="110" t="s">
        <v>36</v>
      </c>
      <c r="J60" s="64"/>
      <c r="K60" s="147">
        <f>+K82+K109</f>
        <v>2.7319357900000001</v>
      </c>
      <c r="L60" s="148">
        <f t="shared" si="7"/>
        <v>1.4219410359779904E-2</v>
      </c>
      <c r="M60" s="147">
        <f>+M82+M109</f>
        <v>1.91241328</v>
      </c>
      <c r="N60" s="148">
        <f t="shared" si="8"/>
        <v>2.1414718236235964E-2</v>
      </c>
      <c r="O60" s="40"/>
    </row>
    <row r="61" spans="2:15" x14ac:dyDescent="0.25">
      <c r="B61" s="114"/>
      <c r="C61" s="228"/>
      <c r="D61" s="228"/>
      <c r="E61" s="228"/>
      <c r="F61" s="228"/>
      <c r="G61" s="228"/>
      <c r="H61" s="19"/>
      <c r="I61" s="110" t="s">
        <v>40</v>
      </c>
      <c r="J61" s="64"/>
      <c r="K61" s="147">
        <f>+K84+K111</f>
        <v>0</v>
      </c>
      <c r="L61" s="148">
        <f t="shared" si="7"/>
        <v>0</v>
      </c>
      <c r="M61" s="147">
        <f>+M84+M111</f>
        <v>0</v>
      </c>
      <c r="N61" s="148">
        <f t="shared" si="8"/>
        <v>0</v>
      </c>
      <c r="O61" s="40"/>
    </row>
    <row r="62" spans="2:15" x14ac:dyDescent="0.25">
      <c r="B62" s="114"/>
      <c r="C62" s="228"/>
      <c r="D62" s="228"/>
      <c r="E62" s="228"/>
      <c r="F62" s="228"/>
      <c r="G62" s="228"/>
      <c r="H62" s="19"/>
      <c r="I62" s="110" t="s">
        <v>38</v>
      </c>
      <c r="J62" s="64"/>
      <c r="K62" s="104">
        <f>+K83+K110</f>
        <v>0</v>
      </c>
      <c r="L62" s="73">
        <f t="shared" si="7"/>
        <v>0</v>
      </c>
      <c r="M62" s="104">
        <f>+M83+M110</f>
        <v>0</v>
      </c>
      <c r="N62" s="73">
        <f t="shared" si="8"/>
        <v>0</v>
      </c>
      <c r="O62" s="40"/>
    </row>
    <row r="63" spans="2:15" x14ac:dyDescent="0.25">
      <c r="B63" s="114"/>
      <c r="C63" s="228"/>
      <c r="D63" s="228"/>
      <c r="E63" s="228"/>
      <c r="F63" s="228"/>
      <c r="G63" s="228"/>
      <c r="H63" s="19"/>
      <c r="I63" s="136" t="s">
        <v>3</v>
      </c>
      <c r="J63" s="75"/>
      <c r="K63" s="149">
        <f>SUM(K57:K62)</f>
        <v>192.12722052999999</v>
      </c>
      <c r="L63" s="150">
        <f t="shared" si="7"/>
        <v>1</v>
      </c>
      <c r="M63" s="149">
        <f>SUM(M57:M62)</f>
        <v>89.303686319999997</v>
      </c>
      <c r="N63" s="150">
        <f t="shared" si="8"/>
        <v>1</v>
      </c>
      <c r="O63" s="40"/>
    </row>
    <row r="64" spans="2:15" x14ac:dyDescent="0.25">
      <c r="B64" s="114"/>
      <c r="C64" s="228"/>
      <c r="D64" s="228"/>
      <c r="E64" s="228"/>
      <c r="F64" s="228"/>
      <c r="G64" s="228"/>
      <c r="H64" s="10"/>
      <c r="I64" s="261" t="s">
        <v>61</v>
      </c>
      <c r="J64" s="261"/>
      <c r="K64" s="261"/>
      <c r="L64" s="261"/>
      <c r="M64" s="261"/>
      <c r="N64" s="261"/>
      <c r="O64" s="40"/>
    </row>
    <row r="65" spans="2:15" x14ac:dyDescent="0.25">
      <c r="B65" s="114"/>
      <c r="C65" s="228"/>
      <c r="D65" s="228"/>
      <c r="E65" s="228"/>
      <c r="F65" s="228"/>
      <c r="G65" s="228"/>
      <c r="H65" s="19"/>
      <c r="I65" s="19"/>
      <c r="J65" s="19"/>
      <c r="K65" s="19"/>
      <c r="L65" s="36"/>
      <c r="M65" s="36"/>
      <c r="N65" s="36"/>
      <c r="O65" s="40"/>
    </row>
    <row r="66" spans="2:15" x14ac:dyDescent="0.25">
      <c r="B66" s="116"/>
      <c r="C66" s="117"/>
      <c r="D66" s="117"/>
      <c r="E66" s="117"/>
      <c r="F66" s="117"/>
      <c r="G66" s="117"/>
      <c r="H66" s="118"/>
      <c r="I66" s="118"/>
      <c r="J66" s="118"/>
      <c r="K66" s="118"/>
      <c r="L66" s="42"/>
      <c r="M66" s="42"/>
      <c r="N66" s="42"/>
      <c r="O66" s="43"/>
    </row>
    <row r="67" spans="2:15" x14ac:dyDescent="0.25">
      <c r="B67" s="115"/>
      <c r="C67" s="115"/>
      <c r="D67" s="115"/>
      <c r="E67" s="115"/>
      <c r="F67" s="115"/>
      <c r="G67" s="115"/>
      <c r="H67" s="119"/>
      <c r="I67" s="119"/>
      <c r="J67" s="119"/>
      <c r="K67" s="119"/>
      <c r="L67" s="36"/>
      <c r="M67" s="36"/>
      <c r="N67" s="36"/>
      <c r="O67" s="36"/>
    </row>
    <row r="68" spans="2:15" x14ac:dyDescent="0.25">
      <c r="B68" s="115"/>
      <c r="C68" s="115"/>
      <c r="D68" s="115"/>
      <c r="E68" s="115"/>
      <c r="F68" s="115"/>
      <c r="G68" s="115"/>
      <c r="H68" s="119"/>
      <c r="I68" s="119"/>
      <c r="J68" s="119"/>
      <c r="K68" s="119"/>
      <c r="L68" s="36"/>
      <c r="M68" s="36"/>
      <c r="N68" s="36"/>
      <c r="O68" s="36"/>
    </row>
    <row r="69" spans="2:15" x14ac:dyDescent="0.25">
      <c r="B69" s="156" t="s">
        <v>64</v>
      </c>
      <c r="C69" s="157"/>
      <c r="D69" s="157"/>
      <c r="E69" s="157"/>
      <c r="F69" s="157"/>
      <c r="G69" s="157"/>
      <c r="H69" s="113"/>
      <c r="I69" s="113"/>
      <c r="J69" s="113"/>
      <c r="K69" s="113"/>
      <c r="L69" s="120"/>
      <c r="M69" s="120"/>
      <c r="N69" s="120"/>
      <c r="O69" s="121"/>
    </row>
    <row r="70" spans="2:15" x14ac:dyDescent="0.25">
      <c r="B70" s="153" t="s">
        <v>63</v>
      </c>
      <c r="C70" s="154"/>
      <c r="D70" s="154"/>
      <c r="E70" s="155"/>
      <c r="F70" s="155"/>
      <c r="G70" s="155"/>
      <c r="H70" s="119"/>
      <c r="I70" s="119"/>
      <c r="J70" s="119"/>
      <c r="K70" s="119"/>
      <c r="L70" s="36"/>
      <c r="M70" s="36"/>
      <c r="N70" s="36"/>
      <c r="O70" s="40"/>
    </row>
    <row r="71" spans="2:15" x14ac:dyDescent="0.25">
      <c r="B71" s="28" t="s">
        <v>17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0"/>
    </row>
    <row r="72" spans="2:15" x14ac:dyDescent="0.25">
      <c r="B72" s="108" t="s">
        <v>18</v>
      </c>
      <c r="C72" s="61"/>
      <c r="D72" s="62"/>
      <c r="E72" s="45">
        <v>2016</v>
      </c>
      <c r="F72" s="45" t="s">
        <v>19</v>
      </c>
      <c r="G72" s="45">
        <v>2017</v>
      </c>
      <c r="H72" s="45" t="s">
        <v>19</v>
      </c>
      <c r="I72" s="36"/>
      <c r="J72" s="45" t="s">
        <v>20</v>
      </c>
      <c r="K72" s="45">
        <v>2016</v>
      </c>
      <c r="L72" s="45" t="s">
        <v>19</v>
      </c>
      <c r="M72" s="45">
        <v>2017</v>
      </c>
      <c r="N72" s="45" t="s">
        <v>19</v>
      </c>
      <c r="O72" s="40"/>
    </row>
    <row r="73" spans="2:15" x14ac:dyDescent="0.25">
      <c r="B73" s="109" t="s">
        <v>21</v>
      </c>
      <c r="C73" s="63"/>
      <c r="D73" s="64"/>
      <c r="E73" s="158"/>
      <c r="F73" s="65" t="str">
        <f t="shared" ref="F73:F91" si="9">+IF(E73="","",+E73/E$92)</f>
        <v/>
      </c>
      <c r="G73" s="158"/>
      <c r="H73" s="65" t="str">
        <f t="shared" ref="H73:H91" si="10">+IF(G73="","",+G73/G$92)</f>
        <v/>
      </c>
      <c r="I73" s="36"/>
      <c r="J73" s="66" t="s">
        <v>22</v>
      </c>
      <c r="K73" s="67">
        <f>+SUM(E73:E81)</f>
        <v>48.121665610000001</v>
      </c>
      <c r="L73" s="60">
        <f>+K73/K75</f>
        <v>0.81081575456010813</v>
      </c>
      <c r="M73" s="67">
        <f>+SUM(G73:G81)</f>
        <v>22.325921600000001</v>
      </c>
      <c r="N73" s="60">
        <f>+M73/M75</f>
        <v>0.66164901970776036</v>
      </c>
      <c r="O73" s="40"/>
    </row>
    <row r="74" spans="2:15" x14ac:dyDescent="0.25">
      <c r="B74" s="109" t="s">
        <v>23</v>
      </c>
      <c r="C74" s="63"/>
      <c r="D74" s="64"/>
      <c r="E74" s="158"/>
      <c r="F74" s="65" t="str">
        <f t="shared" si="9"/>
        <v/>
      </c>
      <c r="G74" s="158"/>
      <c r="H74" s="65" t="str">
        <f t="shared" si="10"/>
        <v/>
      </c>
      <c r="I74" s="36"/>
      <c r="J74" s="59" t="s">
        <v>1</v>
      </c>
      <c r="K74" s="67">
        <f>+SUM(E82:E91)</f>
        <v>11.22802677</v>
      </c>
      <c r="L74" s="60">
        <f>+K74/K75</f>
        <v>0.18918424543989185</v>
      </c>
      <c r="M74" s="67">
        <f>+SUM(G82:G91)</f>
        <v>11.416925339999999</v>
      </c>
      <c r="N74" s="60">
        <f>+M74/M75</f>
        <v>0.33835098029223964</v>
      </c>
      <c r="O74" s="40"/>
    </row>
    <row r="75" spans="2:15" x14ac:dyDescent="0.25">
      <c r="B75" s="109" t="s">
        <v>24</v>
      </c>
      <c r="C75" s="63"/>
      <c r="D75" s="64"/>
      <c r="E75" s="158"/>
      <c r="F75" s="65" t="str">
        <f t="shared" si="9"/>
        <v/>
      </c>
      <c r="G75" s="158"/>
      <c r="H75" s="65" t="str">
        <f t="shared" si="10"/>
        <v/>
      </c>
      <c r="I75" s="36"/>
      <c r="J75" s="68" t="s">
        <v>3</v>
      </c>
      <c r="K75" s="69">
        <f>SUM(K73:K74)</f>
        <v>59.34969238</v>
      </c>
      <c r="L75" s="70">
        <f>+L74+L73</f>
        <v>1</v>
      </c>
      <c r="M75" s="69">
        <f>SUM(M73:M74)</f>
        <v>33.74284694</v>
      </c>
      <c r="N75" s="70">
        <f>+N74+N73</f>
        <v>1</v>
      </c>
      <c r="O75" s="40"/>
    </row>
    <row r="76" spans="2:15" x14ac:dyDescent="0.25">
      <c r="B76" s="109" t="s">
        <v>25</v>
      </c>
      <c r="C76" s="63"/>
      <c r="D76" s="64"/>
      <c r="E76" s="158">
        <v>47.438681639999999</v>
      </c>
      <c r="F76" s="65">
        <f t="shared" si="9"/>
        <v>0.79930796163631268</v>
      </c>
      <c r="G76" s="158">
        <v>21.84781826</v>
      </c>
      <c r="H76" s="65">
        <f t="shared" si="10"/>
        <v>0.64747999179941162</v>
      </c>
      <c r="I76" s="36"/>
      <c r="J76" s="36"/>
      <c r="K76" s="36"/>
      <c r="L76" s="36"/>
      <c r="M76" s="36"/>
      <c r="N76" s="36"/>
      <c r="O76" s="40"/>
    </row>
    <row r="77" spans="2:15" x14ac:dyDescent="0.25">
      <c r="B77" s="109" t="s">
        <v>26</v>
      </c>
      <c r="C77" s="63"/>
      <c r="D77" s="64"/>
      <c r="E77" s="158">
        <v>0.23640392999999998</v>
      </c>
      <c r="F77" s="65">
        <f t="shared" si="9"/>
        <v>3.9832376634131427E-3</v>
      </c>
      <c r="G77" s="158">
        <v>9.5980990000000002E-2</v>
      </c>
      <c r="H77" s="65">
        <f t="shared" si="10"/>
        <v>2.8444840522991151E-3</v>
      </c>
      <c r="I77" s="36"/>
      <c r="J77" s="36"/>
      <c r="K77" s="115"/>
      <c r="L77" s="115"/>
      <c r="M77" s="36"/>
      <c r="N77" s="36"/>
      <c r="O77" s="40"/>
    </row>
    <row r="78" spans="2:15" x14ac:dyDescent="0.25">
      <c r="B78" s="109" t="s">
        <v>27</v>
      </c>
      <c r="C78" s="63"/>
      <c r="D78" s="64"/>
      <c r="E78" s="158">
        <v>0.44658003999999996</v>
      </c>
      <c r="F78" s="65">
        <f t="shared" si="9"/>
        <v>7.5245552603822943E-3</v>
      </c>
      <c r="G78" s="158">
        <v>0.38212235</v>
      </c>
      <c r="H78" s="65">
        <f t="shared" si="10"/>
        <v>1.1324543856049628E-2</v>
      </c>
      <c r="I78" s="36"/>
      <c r="J78" s="71" t="s">
        <v>28</v>
      </c>
      <c r="K78" s="45">
        <v>2016</v>
      </c>
      <c r="L78" s="45" t="s">
        <v>19</v>
      </c>
      <c r="M78" s="45">
        <v>2017</v>
      </c>
      <c r="N78" s="45" t="s">
        <v>19</v>
      </c>
      <c r="O78" s="40"/>
    </row>
    <row r="79" spans="2:15" x14ac:dyDescent="0.25">
      <c r="B79" s="110" t="s">
        <v>29</v>
      </c>
      <c r="C79" s="63"/>
      <c r="D79" s="64"/>
      <c r="E79" s="158"/>
      <c r="F79" s="65" t="str">
        <f t="shared" si="9"/>
        <v/>
      </c>
      <c r="G79" s="158"/>
      <c r="H79" s="65" t="str">
        <f t="shared" si="10"/>
        <v/>
      </c>
      <c r="I79" s="36"/>
      <c r="J79" s="72" t="s">
        <v>30</v>
      </c>
      <c r="K79" s="67">
        <f>+E73+E74</f>
        <v>0</v>
      </c>
      <c r="L79" s="60">
        <f>+K79/K$85</f>
        <v>0</v>
      </c>
      <c r="M79" s="67">
        <f>+G73+G74</f>
        <v>0</v>
      </c>
      <c r="N79" s="60">
        <f t="shared" ref="N79:N85" si="11">+M79/M$85</f>
        <v>0</v>
      </c>
      <c r="O79" s="40"/>
    </row>
    <row r="80" spans="2:15" x14ac:dyDescent="0.25">
      <c r="B80" s="109" t="s">
        <v>31</v>
      </c>
      <c r="C80" s="63"/>
      <c r="D80" s="64"/>
      <c r="E80" s="158"/>
      <c r="F80" s="65" t="str">
        <f t="shared" si="9"/>
        <v/>
      </c>
      <c r="G80" s="158"/>
      <c r="H80" s="65" t="str">
        <f t="shared" si="10"/>
        <v/>
      </c>
      <c r="I80" s="36"/>
      <c r="J80" s="72" t="s">
        <v>32</v>
      </c>
      <c r="K80" s="67">
        <f>+E75</f>
        <v>0</v>
      </c>
      <c r="L80" s="60">
        <f t="shared" ref="L80:L85" si="12">+K80/K$85</f>
        <v>0</v>
      </c>
      <c r="M80" s="67">
        <f>+G75</f>
        <v>0</v>
      </c>
      <c r="N80" s="60">
        <f t="shared" si="11"/>
        <v>0</v>
      </c>
      <c r="O80" s="40"/>
    </row>
    <row r="81" spans="2:15" x14ac:dyDescent="0.25">
      <c r="B81" s="109" t="s">
        <v>33</v>
      </c>
      <c r="C81" s="63"/>
      <c r="D81" s="64"/>
      <c r="E81" s="158"/>
      <c r="F81" s="65" t="str">
        <f t="shared" si="9"/>
        <v/>
      </c>
      <c r="G81" s="158"/>
      <c r="H81" s="65" t="str">
        <f t="shared" si="10"/>
        <v/>
      </c>
      <c r="I81" s="36"/>
      <c r="J81" s="72" t="s">
        <v>34</v>
      </c>
      <c r="K81" s="67">
        <f>+E76</f>
        <v>47.438681639999999</v>
      </c>
      <c r="L81" s="60">
        <f t="shared" si="12"/>
        <v>0.9858071419319685</v>
      </c>
      <c r="M81" s="67">
        <f>+G76</f>
        <v>21.84781826</v>
      </c>
      <c r="N81" s="60">
        <f t="shared" si="11"/>
        <v>0.97858528088712804</v>
      </c>
      <c r="O81" s="40"/>
    </row>
    <row r="82" spans="2:15" x14ac:dyDescent="0.25">
      <c r="B82" s="109" t="s">
        <v>35</v>
      </c>
      <c r="C82" s="63"/>
      <c r="D82" s="64"/>
      <c r="E82" s="158"/>
      <c r="F82" s="65" t="str">
        <f t="shared" si="9"/>
        <v/>
      </c>
      <c r="G82" s="158"/>
      <c r="H82" s="65" t="str">
        <f t="shared" si="10"/>
        <v/>
      </c>
      <c r="I82" s="36"/>
      <c r="J82" s="72" t="s">
        <v>36</v>
      </c>
      <c r="K82" s="67">
        <f>+E77+E78</f>
        <v>0.68298397</v>
      </c>
      <c r="L82" s="60">
        <f t="shared" si="12"/>
        <v>1.4192858068031448E-2</v>
      </c>
      <c r="M82" s="67">
        <f>+G77+G78</f>
        <v>0.47810333999999999</v>
      </c>
      <c r="N82" s="60">
        <f t="shared" si="11"/>
        <v>2.1414719112871915E-2</v>
      </c>
      <c r="O82" s="40"/>
    </row>
    <row r="83" spans="2:15" x14ac:dyDescent="0.25">
      <c r="B83" s="109" t="s">
        <v>37</v>
      </c>
      <c r="C83" s="63"/>
      <c r="D83" s="64"/>
      <c r="E83" s="158"/>
      <c r="F83" s="65" t="str">
        <f t="shared" si="9"/>
        <v/>
      </c>
      <c r="G83" s="158"/>
      <c r="H83" s="65" t="str">
        <f t="shared" si="10"/>
        <v/>
      </c>
      <c r="I83" s="36"/>
      <c r="J83" s="73" t="s">
        <v>38</v>
      </c>
      <c r="K83" s="67">
        <f>+E79</f>
        <v>0</v>
      </c>
      <c r="L83" s="60">
        <f t="shared" si="12"/>
        <v>0</v>
      </c>
      <c r="M83" s="67">
        <f>+G79</f>
        <v>0</v>
      </c>
      <c r="N83" s="60">
        <f t="shared" si="11"/>
        <v>0</v>
      </c>
      <c r="O83" s="40"/>
    </row>
    <row r="84" spans="2:15" x14ac:dyDescent="0.25">
      <c r="B84" s="110" t="s">
        <v>39</v>
      </c>
      <c r="C84" s="63"/>
      <c r="D84" s="64"/>
      <c r="E84" s="158"/>
      <c r="F84" s="65" t="str">
        <f t="shared" si="9"/>
        <v/>
      </c>
      <c r="G84" s="158"/>
      <c r="H84" s="65" t="str">
        <f t="shared" si="10"/>
        <v/>
      </c>
      <c r="I84" s="36"/>
      <c r="J84" s="72" t="s">
        <v>40</v>
      </c>
      <c r="K84" s="67">
        <f>+E80+E81</f>
        <v>0</v>
      </c>
      <c r="L84" s="60">
        <f t="shared" si="12"/>
        <v>0</v>
      </c>
      <c r="M84" s="67">
        <f>+G80+G81</f>
        <v>0</v>
      </c>
      <c r="N84" s="60">
        <f t="shared" si="11"/>
        <v>0</v>
      </c>
      <c r="O84" s="40"/>
    </row>
    <row r="85" spans="2:15" x14ac:dyDescent="0.25">
      <c r="B85" s="110" t="s">
        <v>41</v>
      </c>
      <c r="C85" s="63"/>
      <c r="D85" s="64"/>
      <c r="E85" s="158"/>
      <c r="F85" s="65" t="str">
        <f t="shared" si="9"/>
        <v/>
      </c>
      <c r="G85" s="158"/>
      <c r="H85" s="65" t="str">
        <f t="shared" si="10"/>
        <v/>
      </c>
      <c r="I85" s="36"/>
      <c r="J85" s="68" t="s">
        <v>3</v>
      </c>
      <c r="K85" s="69">
        <f>SUM(K79:K84)</f>
        <v>48.121665610000001</v>
      </c>
      <c r="L85" s="70">
        <f t="shared" si="12"/>
        <v>1</v>
      </c>
      <c r="M85" s="69">
        <f>SUM(M79:M84)</f>
        <v>22.325921600000001</v>
      </c>
      <c r="N85" s="70">
        <f t="shared" si="11"/>
        <v>1</v>
      </c>
      <c r="O85" s="40"/>
    </row>
    <row r="86" spans="2:15" x14ac:dyDescent="0.25">
      <c r="B86" s="109" t="s">
        <v>42</v>
      </c>
      <c r="C86" s="63"/>
      <c r="D86" s="64"/>
      <c r="E86" s="158"/>
      <c r="F86" s="65" t="str">
        <f t="shared" si="9"/>
        <v/>
      </c>
      <c r="G86" s="158"/>
      <c r="H86" s="65" t="str">
        <f t="shared" si="10"/>
        <v/>
      </c>
      <c r="I86" s="36"/>
      <c r="J86" s="36"/>
      <c r="K86" s="36"/>
      <c r="L86" s="36"/>
      <c r="M86" s="36"/>
      <c r="N86" s="36"/>
      <c r="O86" s="40"/>
    </row>
    <row r="87" spans="2:15" x14ac:dyDescent="0.25">
      <c r="B87" s="109" t="s">
        <v>43</v>
      </c>
      <c r="C87" s="63"/>
      <c r="D87" s="64"/>
      <c r="E87" s="158"/>
      <c r="F87" s="65" t="str">
        <f t="shared" si="9"/>
        <v/>
      </c>
      <c r="G87" s="158"/>
      <c r="H87" s="65" t="str">
        <f t="shared" si="10"/>
        <v/>
      </c>
      <c r="I87" s="36"/>
      <c r="J87" s="36"/>
      <c r="K87" s="36"/>
      <c r="L87" s="36"/>
      <c r="M87" s="36"/>
      <c r="N87" s="36"/>
      <c r="O87" s="40"/>
    </row>
    <row r="88" spans="2:15" x14ac:dyDescent="0.25">
      <c r="B88" s="109" t="s">
        <v>44</v>
      </c>
      <c r="C88" s="63"/>
      <c r="D88" s="64"/>
      <c r="E88" s="158">
        <v>5.6</v>
      </c>
      <c r="F88" s="65">
        <f t="shared" si="9"/>
        <v>9.435600717430373E-2</v>
      </c>
      <c r="G88" s="158">
        <v>5.8639239999999999</v>
      </c>
      <c r="H88" s="65">
        <f t="shared" si="10"/>
        <v>0.17378272824539565</v>
      </c>
      <c r="I88" s="36"/>
      <c r="J88" s="36"/>
      <c r="K88" s="36"/>
      <c r="L88" s="36"/>
      <c r="M88" s="36"/>
      <c r="N88" s="36"/>
      <c r="O88" s="40"/>
    </row>
    <row r="89" spans="2:15" x14ac:dyDescent="0.25">
      <c r="B89" s="109" t="s">
        <v>45</v>
      </c>
      <c r="C89" s="63"/>
      <c r="D89" s="64"/>
      <c r="E89" s="158">
        <v>4.8970919800000008</v>
      </c>
      <c r="F89" s="65">
        <f t="shared" si="9"/>
        <v>8.2512508213947386E-2</v>
      </c>
      <c r="G89" s="158">
        <v>5.5530013399999998</v>
      </c>
      <c r="H89" s="65">
        <f t="shared" si="10"/>
        <v>0.16456825204684403</v>
      </c>
      <c r="I89" s="36"/>
      <c r="J89" s="36"/>
      <c r="K89" s="36"/>
      <c r="L89" s="36"/>
      <c r="M89" s="36"/>
      <c r="N89" s="36"/>
      <c r="O89" s="40"/>
    </row>
    <row r="90" spans="2:15" x14ac:dyDescent="0.25">
      <c r="B90" s="109" t="s">
        <v>46</v>
      </c>
      <c r="C90" s="63"/>
      <c r="D90" s="64"/>
      <c r="E90" s="158"/>
      <c r="F90" s="65" t="str">
        <f t="shared" si="9"/>
        <v/>
      </c>
      <c r="G90" s="158"/>
      <c r="H90" s="65" t="str">
        <f t="shared" si="10"/>
        <v/>
      </c>
      <c r="I90" s="36"/>
      <c r="J90" s="36"/>
      <c r="K90" s="36"/>
      <c r="L90" s="36"/>
      <c r="M90" s="36"/>
      <c r="N90" s="36"/>
      <c r="O90" s="40"/>
    </row>
    <row r="91" spans="2:15" x14ac:dyDescent="0.25">
      <c r="B91" s="109" t="s">
        <v>47</v>
      </c>
      <c r="C91" s="63"/>
      <c r="D91" s="64"/>
      <c r="E91" s="158">
        <v>0.73093479000000006</v>
      </c>
      <c r="F91" s="65">
        <f t="shared" si="9"/>
        <v>1.2315730051640751E-2</v>
      </c>
      <c r="G91" s="158"/>
      <c r="H91" s="65" t="str">
        <f t="shared" si="10"/>
        <v/>
      </c>
      <c r="I91" s="36"/>
      <c r="J91" s="36"/>
      <c r="K91" s="36"/>
      <c r="L91" s="36"/>
      <c r="M91" s="36"/>
      <c r="N91" s="36"/>
      <c r="O91" s="40"/>
    </row>
    <row r="92" spans="2:15" x14ac:dyDescent="0.25">
      <c r="B92" s="111" t="s">
        <v>48</v>
      </c>
      <c r="C92" s="74"/>
      <c r="D92" s="75"/>
      <c r="E92" s="69">
        <f>SUM(E73:E91)</f>
        <v>59.34969238</v>
      </c>
      <c r="F92" s="76">
        <f>SUM(F73:F91)</f>
        <v>1</v>
      </c>
      <c r="G92" s="135">
        <f>SUM(G73:G91)</f>
        <v>33.74284694</v>
      </c>
      <c r="H92" s="76">
        <f>SUM(H73:H91)</f>
        <v>1</v>
      </c>
      <c r="I92" s="36"/>
      <c r="J92" s="36"/>
      <c r="K92" s="36"/>
      <c r="L92" s="36"/>
      <c r="M92" s="36"/>
      <c r="N92" s="36"/>
      <c r="O92" s="40"/>
    </row>
    <row r="93" spans="2:15" x14ac:dyDescent="0.25">
      <c r="B93" s="260" t="s">
        <v>59</v>
      </c>
      <c r="C93" s="261"/>
      <c r="D93" s="261"/>
      <c r="E93" s="261"/>
      <c r="F93" s="261"/>
      <c r="G93" s="261"/>
      <c r="H93" s="261"/>
      <c r="I93" s="36"/>
      <c r="J93" s="36"/>
      <c r="K93" s="36"/>
      <c r="L93" s="36"/>
      <c r="M93" s="36"/>
      <c r="N93" s="36"/>
      <c r="O93" s="40"/>
    </row>
    <row r="94" spans="2:15" x14ac:dyDescent="0.25">
      <c r="B94" s="39"/>
      <c r="C94" s="122"/>
      <c r="D94" s="122"/>
      <c r="E94" s="122"/>
      <c r="F94" s="122"/>
      <c r="G94" s="122"/>
      <c r="H94" s="36"/>
      <c r="I94" s="36"/>
      <c r="J94" s="36"/>
      <c r="K94" s="36"/>
      <c r="L94" s="36"/>
      <c r="M94" s="36"/>
      <c r="N94" s="36"/>
      <c r="O94" s="40"/>
    </row>
    <row r="95" spans="2:15" x14ac:dyDescent="0.25">
      <c r="B95" s="39"/>
      <c r="C95" s="122"/>
      <c r="D95" s="122"/>
      <c r="E95" s="122"/>
      <c r="F95" s="122"/>
      <c r="G95" s="122"/>
      <c r="H95" s="36"/>
      <c r="I95" s="36"/>
      <c r="J95" s="36"/>
      <c r="K95" s="36"/>
      <c r="L95" s="36"/>
      <c r="M95" s="36"/>
      <c r="N95" s="36"/>
      <c r="O95" s="40"/>
    </row>
    <row r="96" spans="2:15" x14ac:dyDescent="0.25">
      <c r="B96" s="39"/>
      <c r="C96" s="122"/>
      <c r="D96" s="122"/>
      <c r="E96" s="122"/>
      <c r="F96" s="122"/>
      <c r="G96" s="122"/>
      <c r="H96" s="36"/>
      <c r="I96" s="36"/>
      <c r="J96" s="36"/>
      <c r="K96" s="36"/>
      <c r="L96" s="36"/>
      <c r="M96" s="36"/>
      <c r="N96" s="36"/>
      <c r="O96" s="40"/>
    </row>
    <row r="97" spans="2:15" x14ac:dyDescent="0.25">
      <c r="B97" s="152" t="s">
        <v>62</v>
      </c>
      <c r="C97" s="26"/>
      <c r="D97" s="26"/>
      <c r="E97" s="26"/>
      <c r="F97" s="26"/>
      <c r="G97" s="26"/>
      <c r="H97" s="36"/>
      <c r="I97" s="36"/>
      <c r="J97" s="36"/>
      <c r="K97" s="36"/>
      <c r="L97" s="36"/>
      <c r="M97" s="36"/>
      <c r="N97" s="36"/>
      <c r="O97" s="40"/>
    </row>
    <row r="98" spans="2:15" x14ac:dyDescent="0.25">
      <c r="B98" s="28" t="s">
        <v>17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40"/>
    </row>
    <row r="99" spans="2:15" x14ac:dyDescent="0.25">
      <c r="B99" s="108" t="s">
        <v>18</v>
      </c>
      <c r="C99" s="61"/>
      <c r="D99" s="62"/>
      <c r="E99" s="45">
        <v>2016</v>
      </c>
      <c r="F99" s="45" t="s">
        <v>19</v>
      </c>
      <c r="G99" s="45">
        <v>2017</v>
      </c>
      <c r="H99" s="45" t="s">
        <v>19</v>
      </c>
      <c r="I99" s="123"/>
      <c r="J99" s="45" t="s">
        <v>20</v>
      </c>
      <c r="K99" s="45">
        <v>2016</v>
      </c>
      <c r="L99" s="45" t="s">
        <v>19</v>
      </c>
      <c r="M99" s="45">
        <v>2017</v>
      </c>
      <c r="N99" s="45" t="s">
        <v>19</v>
      </c>
      <c r="O99" s="124"/>
    </row>
    <row r="100" spans="2:15" x14ac:dyDescent="0.25">
      <c r="B100" s="109" t="s">
        <v>21</v>
      </c>
      <c r="C100" s="63"/>
      <c r="D100" s="64"/>
      <c r="E100" s="158"/>
      <c r="F100" s="65" t="str">
        <f>+IF(E100="","",+E100/E$119)</f>
        <v/>
      </c>
      <c r="G100" s="158"/>
      <c r="H100" s="65" t="str">
        <f>+IF(G100="","",+G100/G$119)</f>
        <v/>
      </c>
      <c r="I100" s="125"/>
      <c r="J100" s="66" t="s">
        <v>22</v>
      </c>
      <c r="K100" s="67">
        <f>+SUM(E100:E107)</f>
        <v>144.00555491999998</v>
      </c>
      <c r="L100" s="60">
        <f>+K100/K102</f>
        <v>0.7821882972790678</v>
      </c>
      <c r="M100" s="67">
        <f>+SUM(G100:G107)</f>
        <v>66.977764719999996</v>
      </c>
      <c r="N100" s="60">
        <f>+M100/M102</f>
        <v>0.61786328323822204</v>
      </c>
      <c r="O100" s="126"/>
    </row>
    <row r="101" spans="2:15" x14ac:dyDescent="0.25">
      <c r="B101" s="109" t="s">
        <v>23</v>
      </c>
      <c r="C101" s="63"/>
      <c r="D101" s="64"/>
      <c r="E101" s="158"/>
      <c r="F101" s="65" t="str">
        <f t="shared" ref="F101:H119" si="13">+IF(E101="","",+E101/E$119)</f>
        <v/>
      </c>
      <c r="G101" s="158"/>
      <c r="H101" s="65" t="str">
        <f t="shared" si="13"/>
        <v/>
      </c>
      <c r="I101" s="125"/>
      <c r="J101" s="59" t="s">
        <v>1</v>
      </c>
      <c r="K101" s="67">
        <f>+SUM(E108:E118)</f>
        <v>40.100440300000002</v>
      </c>
      <c r="L101" s="60">
        <f>+K101/K102</f>
        <v>0.2178117027209322</v>
      </c>
      <c r="M101" s="67">
        <f>+SUM(G108:G118)</f>
        <v>41.424476580000004</v>
      </c>
      <c r="N101" s="60">
        <f>+M101/M102</f>
        <v>0.38213671676177791</v>
      </c>
      <c r="O101" s="126"/>
    </row>
    <row r="102" spans="2:15" x14ac:dyDescent="0.25">
      <c r="B102" s="109" t="s">
        <v>24</v>
      </c>
      <c r="C102" s="63"/>
      <c r="D102" s="64"/>
      <c r="E102" s="158"/>
      <c r="F102" s="65" t="str">
        <f t="shared" si="13"/>
        <v/>
      </c>
      <c r="G102" s="158"/>
      <c r="H102" s="65" t="str">
        <f t="shared" si="13"/>
        <v/>
      </c>
      <c r="I102" s="125"/>
      <c r="J102" s="68" t="s">
        <v>3</v>
      </c>
      <c r="K102" s="69">
        <f>SUM(K100:K101)</f>
        <v>184.10599521999998</v>
      </c>
      <c r="L102" s="70">
        <f>+L101+L100</f>
        <v>1</v>
      </c>
      <c r="M102" s="69">
        <f>SUM(M100:M101)</f>
        <v>108.4022413</v>
      </c>
      <c r="N102" s="70">
        <f>+N101+N100</f>
        <v>1</v>
      </c>
      <c r="O102" s="126"/>
    </row>
    <row r="103" spans="2:15" x14ac:dyDescent="0.25">
      <c r="B103" s="109" t="s">
        <v>25</v>
      </c>
      <c r="C103" s="63"/>
      <c r="D103" s="64"/>
      <c r="E103" s="158">
        <v>141.9566031</v>
      </c>
      <c r="F103" s="65">
        <f t="shared" si="13"/>
        <v>0.77105910065756944</v>
      </c>
      <c r="G103" s="158">
        <v>65.543454780000005</v>
      </c>
      <c r="H103" s="65">
        <f t="shared" si="13"/>
        <v>0.60463191529970706</v>
      </c>
      <c r="I103" s="125"/>
      <c r="J103" s="36"/>
      <c r="K103" s="36"/>
      <c r="L103" s="36"/>
      <c r="M103" s="36"/>
      <c r="N103" s="36"/>
      <c r="O103" s="126"/>
    </row>
    <row r="104" spans="2:15" x14ac:dyDescent="0.25">
      <c r="B104" s="109" t="s">
        <v>26</v>
      </c>
      <c r="C104" s="63"/>
      <c r="D104" s="64"/>
      <c r="E104" s="158">
        <v>0.70921175999999997</v>
      </c>
      <c r="F104" s="65">
        <f t="shared" si="13"/>
        <v>3.8521926412690556E-3</v>
      </c>
      <c r="G104" s="158">
        <v>0.28794296000000003</v>
      </c>
      <c r="H104" s="65">
        <f t="shared" si="13"/>
        <v>2.6562454479435197E-3</v>
      </c>
      <c r="I104" s="26"/>
      <c r="J104" s="36"/>
      <c r="K104" s="115"/>
      <c r="L104" s="115"/>
      <c r="M104" s="36"/>
      <c r="N104" s="36"/>
      <c r="O104" s="25"/>
    </row>
    <row r="105" spans="2:15" x14ac:dyDescent="0.25">
      <c r="B105" s="109" t="s">
        <v>27</v>
      </c>
      <c r="C105" s="63"/>
      <c r="D105" s="64"/>
      <c r="E105" s="158">
        <v>1.33974006</v>
      </c>
      <c r="F105" s="65">
        <f t="shared" si="13"/>
        <v>7.2770039802292101E-3</v>
      </c>
      <c r="G105" s="158">
        <v>1.14636698</v>
      </c>
      <c r="H105" s="65">
        <f t="shared" si="13"/>
        <v>1.0575122490571605E-2</v>
      </c>
      <c r="I105" s="36"/>
      <c r="J105" s="71" t="s">
        <v>28</v>
      </c>
      <c r="K105" s="45">
        <v>2016</v>
      </c>
      <c r="L105" s="45" t="s">
        <v>19</v>
      </c>
      <c r="M105" s="45">
        <v>2017</v>
      </c>
      <c r="N105" s="45" t="s">
        <v>19</v>
      </c>
      <c r="O105" s="40"/>
    </row>
    <row r="106" spans="2:15" x14ac:dyDescent="0.25">
      <c r="B106" s="109" t="s">
        <v>31</v>
      </c>
      <c r="C106" s="63"/>
      <c r="D106" s="64"/>
      <c r="E106" s="158"/>
      <c r="F106" s="65" t="str">
        <f t="shared" si="13"/>
        <v/>
      </c>
      <c r="G106" s="158"/>
      <c r="H106" s="65" t="str">
        <f t="shared" si="13"/>
        <v/>
      </c>
      <c r="I106" s="36"/>
      <c r="J106" s="72" t="s">
        <v>30</v>
      </c>
      <c r="K106" s="67">
        <f>+E100+E101</f>
        <v>0</v>
      </c>
      <c r="L106" s="60">
        <f t="shared" ref="L106:L107" si="14">+K106/K$112</f>
        <v>0</v>
      </c>
      <c r="M106" s="67">
        <f>+G100+G101</f>
        <v>0</v>
      </c>
      <c r="N106" s="60">
        <f t="shared" ref="N106" si="15">+M106/M$112</f>
        <v>0</v>
      </c>
      <c r="O106" s="40"/>
    </row>
    <row r="107" spans="2:15" x14ac:dyDescent="0.25">
      <c r="B107" s="109" t="s">
        <v>33</v>
      </c>
      <c r="C107" s="63"/>
      <c r="D107" s="64"/>
      <c r="E107" s="158"/>
      <c r="F107" s="65" t="str">
        <f t="shared" si="13"/>
        <v/>
      </c>
      <c r="G107" s="158"/>
      <c r="H107" s="65" t="str">
        <f t="shared" si="13"/>
        <v/>
      </c>
      <c r="I107" s="123"/>
      <c r="J107" s="72" t="s">
        <v>32</v>
      </c>
      <c r="K107" s="67">
        <f>+E102</f>
        <v>0</v>
      </c>
      <c r="L107" s="60">
        <f t="shared" si="14"/>
        <v>0</v>
      </c>
      <c r="M107" s="67">
        <f>+G102</f>
        <v>0</v>
      </c>
      <c r="N107" s="60">
        <f>+M107/M$112</f>
        <v>0</v>
      </c>
      <c r="O107" s="124"/>
    </row>
    <row r="108" spans="2:15" x14ac:dyDescent="0.25">
      <c r="B108" s="109" t="s">
        <v>65</v>
      </c>
      <c r="C108" s="63"/>
      <c r="D108" s="64"/>
      <c r="E108" s="158"/>
      <c r="F108" s="65" t="str">
        <f t="shared" si="13"/>
        <v/>
      </c>
      <c r="G108" s="158"/>
      <c r="H108" s="65" t="str">
        <f t="shared" si="13"/>
        <v/>
      </c>
      <c r="I108" s="119"/>
      <c r="J108" s="72" t="s">
        <v>34</v>
      </c>
      <c r="K108" s="67">
        <f>+E103</f>
        <v>141.9566031</v>
      </c>
      <c r="L108" s="60">
        <f>+K108/K$112</f>
        <v>0.98577171678454856</v>
      </c>
      <c r="M108" s="67">
        <f>+G103</f>
        <v>65.543454780000005</v>
      </c>
      <c r="N108" s="60">
        <f t="shared" ref="N108:N112" si="16">+M108/M$112</f>
        <v>0.97858528205597595</v>
      </c>
      <c r="O108" s="127"/>
    </row>
    <row r="109" spans="2:15" x14ac:dyDescent="0.25">
      <c r="B109" s="110" t="s">
        <v>39</v>
      </c>
      <c r="C109" s="63"/>
      <c r="D109" s="64"/>
      <c r="E109" s="158"/>
      <c r="F109" s="65" t="str">
        <f t="shared" si="13"/>
        <v/>
      </c>
      <c r="G109" s="158"/>
      <c r="H109" s="65" t="str">
        <f t="shared" si="13"/>
        <v/>
      </c>
      <c r="I109" s="119"/>
      <c r="J109" s="72" t="s">
        <v>36</v>
      </c>
      <c r="K109" s="67">
        <f>+E104+E105</f>
        <v>2.0489518200000001</v>
      </c>
      <c r="L109" s="60">
        <f t="shared" ref="L109:L112" si="17">+K109/K$112</f>
        <v>1.4228283215451394E-2</v>
      </c>
      <c r="M109" s="67">
        <f>+G104+G105</f>
        <v>1.4343099400000001</v>
      </c>
      <c r="N109" s="60">
        <f t="shared" si="16"/>
        <v>2.1414717944023973E-2</v>
      </c>
      <c r="O109" s="127"/>
    </row>
    <row r="110" spans="2:15" x14ac:dyDescent="0.25">
      <c r="B110" s="110" t="s">
        <v>41</v>
      </c>
      <c r="C110" s="63"/>
      <c r="D110" s="64"/>
      <c r="E110" s="158"/>
      <c r="F110" s="65" t="str">
        <f t="shared" si="13"/>
        <v/>
      </c>
      <c r="G110" s="158"/>
      <c r="H110" s="65" t="str">
        <f t="shared" si="13"/>
        <v/>
      </c>
      <c r="I110" s="119"/>
      <c r="J110" s="73" t="s">
        <v>38</v>
      </c>
      <c r="K110" s="67"/>
      <c r="L110" s="60">
        <f t="shared" si="17"/>
        <v>0</v>
      </c>
      <c r="M110" s="67"/>
      <c r="N110" s="60">
        <f t="shared" si="16"/>
        <v>0</v>
      </c>
      <c r="O110" s="127"/>
    </row>
    <row r="111" spans="2:15" x14ac:dyDescent="0.25">
      <c r="B111" s="109" t="s">
        <v>49</v>
      </c>
      <c r="C111" s="63"/>
      <c r="D111" s="64"/>
      <c r="E111" s="158"/>
      <c r="F111" s="65" t="str">
        <f t="shared" si="13"/>
        <v/>
      </c>
      <c r="G111" s="158"/>
      <c r="H111" s="65" t="str">
        <f t="shared" si="13"/>
        <v/>
      </c>
      <c r="I111" s="26"/>
      <c r="J111" s="72" t="s">
        <v>40</v>
      </c>
      <c r="K111" s="67">
        <f>+E107+E106</f>
        <v>0</v>
      </c>
      <c r="L111" s="60">
        <f t="shared" si="17"/>
        <v>0</v>
      </c>
      <c r="M111" s="67">
        <f>+G107+G106</f>
        <v>0</v>
      </c>
      <c r="N111" s="60">
        <f t="shared" si="16"/>
        <v>0</v>
      </c>
      <c r="O111" s="25"/>
    </row>
    <row r="112" spans="2:15" x14ac:dyDescent="0.25">
      <c r="B112" s="109" t="s">
        <v>43</v>
      </c>
      <c r="C112" s="63"/>
      <c r="D112" s="64"/>
      <c r="E112" s="158">
        <v>0.60882999999999998</v>
      </c>
      <c r="F112" s="65">
        <f t="shared" si="13"/>
        <v>3.306953688675212E-3</v>
      </c>
      <c r="G112" s="158"/>
      <c r="H112" s="65" t="str">
        <f t="shared" si="13"/>
        <v/>
      </c>
      <c r="I112" s="36"/>
      <c r="J112" s="68" t="s">
        <v>3</v>
      </c>
      <c r="K112" s="69">
        <f>SUM(K106:K111)</f>
        <v>144.00555492000001</v>
      </c>
      <c r="L112" s="70">
        <f t="shared" si="17"/>
        <v>1</v>
      </c>
      <c r="M112" s="69">
        <f>SUM(M106:M111)</f>
        <v>66.97776472000001</v>
      </c>
      <c r="N112" s="70">
        <f t="shared" si="16"/>
        <v>1</v>
      </c>
      <c r="O112" s="128"/>
    </row>
    <row r="113" spans="2:15" x14ac:dyDescent="0.25">
      <c r="B113" s="110" t="s">
        <v>44</v>
      </c>
      <c r="C113" s="63"/>
      <c r="D113" s="64"/>
      <c r="E113" s="158"/>
      <c r="F113" s="65" t="str">
        <f t="shared" si="13"/>
        <v/>
      </c>
      <c r="G113" s="158"/>
      <c r="H113" s="65" t="str">
        <f t="shared" si="13"/>
        <v/>
      </c>
      <c r="I113" s="36"/>
      <c r="J113" s="36"/>
      <c r="K113" s="36"/>
      <c r="L113" s="36"/>
      <c r="M113" s="36"/>
      <c r="N113" s="36"/>
      <c r="O113" s="40"/>
    </row>
    <row r="114" spans="2:15" x14ac:dyDescent="0.25">
      <c r="B114" s="109" t="s">
        <v>50</v>
      </c>
      <c r="C114" s="63"/>
      <c r="D114" s="64"/>
      <c r="E114" s="158"/>
      <c r="F114" s="65" t="str">
        <f t="shared" si="13"/>
        <v/>
      </c>
      <c r="G114" s="158"/>
      <c r="H114" s="65" t="str">
        <f t="shared" si="13"/>
        <v/>
      </c>
      <c r="I114" s="36"/>
      <c r="J114" s="36"/>
      <c r="K114" s="36"/>
      <c r="L114" s="36"/>
      <c r="M114" s="36"/>
      <c r="N114" s="36"/>
      <c r="O114" s="40"/>
    </row>
    <row r="115" spans="2:15" x14ac:dyDescent="0.25">
      <c r="B115" s="109" t="s">
        <v>51</v>
      </c>
      <c r="C115" s="63"/>
      <c r="D115" s="64"/>
      <c r="E115" s="158">
        <v>3.5220880000000001</v>
      </c>
      <c r="F115" s="65">
        <f t="shared" si="13"/>
        <v>1.9130762123152113E-2</v>
      </c>
      <c r="G115" s="158">
        <v>4.1226479999999999</v>
      </c>
      <c r="H115" s="65">
        <f t="shared" si="13"/>
        <v>3.8031021781096699E-2</v>
      </c>
      <c r="I115" s="36"/>
      <c r="J115" s="36"/>
      <c r="K115" s="36"/>
      <c r="L115" s="36"/>
      <c r="M115" s="36"/>
      <c r="N115" s="36"/>
      <c r="O115" s="40"/>
    </row>
    <row r="116" spans="2:15" x14ac:dyDescent="0.25">
      <c r="B116" s="109" t="s">
        <v>45</v>
      </c>
      <c r="C116" s="63"/>
      <c r="D116" s="64"/>
      <c r="E116" s="158">
        <v>26.11782393</v>
      </c>
      <c r="F116" s="65">
        <f t="shared" si="13"/>
        <v>0.14186297354841781</v>
      </c>
      <c r="G116" s="158">
        <v>29.616007120000003</v>
      </c>
      <c r="H116" s="65">
        <f t="shared" si="13"/>
        <v>0.27320474895014929</v>
      </c>
      <c r="I116" s="36"/>
      <c r="J116" s="36"/>
      <c r="K116" s="36"/>
      <c r="L116" s="36"/>
      <c r="M116" s="36"/>
      <c r="N116" s="36"/>
      <c r="O116" s="40"/>
    </row>
    <row r="117" spans="2:15" x14ac:dyDescent="0.25">
      <c r="B117" s="109" t="s">
        <v>46</v>
      </c>
      <c r="C117" s="63"/>
      <c r="D117" s="64"/>
      <c r="E117" s="158">
        <v>8.0100882200000001</v>
      </c>
      <c r="F117" s="65">
        <f t="shared" si="13"/>
        <v>4.350802487680118E-2</v>
      </c>
      <c r="G117" s="158">
        <v>7.6858214599999997</v>
      </c>
      <c r="H117" s="65">
        <f t="shared" si="13"/>
        <v>7.0900946030531931E-2</v>
      </c>
      <c r="I117" s="36"/>
      <c r="J117" s="36"/>
      <c r="K117" s="36"/>
      <c r="L117" s="36"/>
      <c r="M117" s="36"/>
      <c r="N117" s="36"/>
      <c r="O117" s="40"/>
    </row>
    <row r="118" spans="2:15" x14ac:dyDescent="0.25">
      <c r="B118" s="109" t="s">
        <v>47</v>
      </c>
      <c r="C118" s="63"/>
      <c r="D118" s="64"/>
      <c r="E118" s="158">
        <v>1.8416101499999999</v>
      </c>
      <c r="F118" s="65">
        <f t="shared" si="13"/>
        <v>1.0002988483885832E-2</v>
      </c>
      <c r="G118" s="158"/>
      <c r="H118" s="65" t="str">
        <f t="shared" si="13"/>
        <v/>
      </c>
      <c r="I118" s="129"/>
      <c r="J118" s="36"/>
      <c r="K118" s="36"/>
      <c r="L118" s="36"/>
      <c r="M118" s="36"/>
      <c r="N118" s="36"/>
      <c r="O118" s="40"/>
    </row>
    <row r="119" spans="2:15" x14ac:dyDescent="0.25">
      <c r="B119" s="111" t="s">
        <v>48</v>
      </c>
      <c r="C119" s="74"/>
      <c r="D119" s="75"/>
      <c r="E119" s="69">
        <f>SUM(E100:E118)</f>
        <v>184.10599522000001</v>
      </c>
      <c r="F119" s="76">
        <f t="shared" si="13"/>
        <v>1</v>
      </c>
      <c r="G119" s="69">
        <f>SUM(G100:G118)</f>
        <v>108.4022413</v>
      </c>
      <c r="H119" s="76">
        <f t="shared" si="13"/>
        <v>1</v>
      </c>
      <c r="I119" s="130"/>
      <c r="J119" s="36"/>
      <c r="K119" s="36"/>
      <c r="L119" s="36"/>
      <c r="M119" s="36"/>
      <c r="N119" s="36"/>
      <c r="O119" s="40"/>
    </row>
    <row r="120" spans="2:15" x14ac:dyDescent="0.25">
      <c r="B120" s="260" t="s">
        <v>59</v>
      </c>
      <c r="C120" s="261"/>
      <c r="D120" s="261"/>
      <c r="E120" s="261"/>
      <c r="F120" s="261"/>
      <c r="G120" s="261"/>
      <c r="H120" s="261"/>
      <c r="I120" s="130"/>
      <c r="J120" s="36"/>
      <c r="K120" s="36"/>
      <c r="L120" s="36"/>
      <c r="M120" s="36"/>
      <c r="N120" s="36"/>
      <c r="O120" s="40"/>
    </row>
    <row r="121" spans="2:15" x14ac:dyDescent="0.25">
      <c r="B121" s="116"/>
      <c r="C121" s="131"/>
      <c r="D121" s="131"/>
      <c r="E121" s="131"/>
      <c r="F121" s="131"/>
      <c r="G121" s="132"/>
      <c r="H121" s="132"/>
      <c r="I121" s="132"/>
      <c r="J121" s="42"/>
      <c r="K121" s="42"/>
      <c r="L121" s="42"/>
      <c r="M121" s="42"/>
      <c r="N121" s="42"/>
      <c r="O121" s="43"/>
    </row>
    <row r="122" spans="2:15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5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2:15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2:15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2:15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2:15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2:15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2:15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2:15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2:15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2:15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5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5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2:15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5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2:15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2:15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15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2:15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2:15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2:15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2:15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2:15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2:15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2:1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2:1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2:1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</sheetData>
  <mergeCells count="24">
    <mergeCell ref="B93:H93"/>
    <mergeCell ref="B120:H120"/>
    <mergeCell ref="B1:O2"/>
    <mergeCell ref="D8:L8"/>
    <mergeCell ref="D9:L9"/>
    <mergeCell ref="D10:D11"/>
    <mergeCell ref="C48:G48"/>
    <mergeCell ref="I48:N48"/>
    <mergeCell ref="C49:G49"/>
    <mergeCell ref="I49:N49"/>
    <mergeCell ref="C59:G59"/>
    <mergeCell ref="I64:N64"/>
    <mergeCell ref="E10:G10"/>
    <mergeCell ref="H10:J10"/>
    <mergeCell ref="K10:K11"/>
    <mergeCell ref="L10:L11"/>
    <mergeCell ref="M10:M11"/>
    <mergeCell ref="E41:K41"/>
    <mergeCell ref="D22:M22"/>
    <mergeCell ref="E27:K27"/>
    <mergeCell ref="E28:K28"/>
    <mergeCell ref="E29:E30"/>
    <mergeCell ref="F29:H29"/>
    <mergeCell ref="I29:K2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selection activeCell="A9" sqref="A9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80" t="s">
        <v>118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2:15" ht="15" customHeight="1" x14ac:dyDescent="0.25"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2:15" x14ac:dyDescent="0.25">
      <c r="B3" s="8" t="str">
        <f>+B7</f>
        <v>1. Presupuesto y Ejecución del Canon y otros, 2017</v>
      </c>
      <c r="C3" s="20"/>
      <c r="D3" s="20"/>
      <c r="E3" s="20"/>
      <c r="F3" s="20"/>
      <c r="G3" s="20"/>
      <c r="H3" s="8" t="str">
        <f>+B46</f>
        <v>3. Transferencias de Canon y otros.</v>
      </c>
      <c r="I3" s="21"/>
      <c r="J3" s="21"/>
      <c r="K3" s="21"/>
      <c r="L3" s="21"/>
      <c r="M3" s="8"/>
      <c r="N3" s="22"/>
      <c r="O3" s="22"/>
    </row>
    <row r="4" spans="2:15" x14ac:dyDescent="0.25">
      <c r="B4" s="8" t="str">
        <f>+B26</f>
        <v>2. Peso del Gasto financiado por Canon y Otros en el Gasto Total</v>
      </c>
      <c r="C4" s="20"/>
      <c r="D4" s="20"/>
      <c r="E4" s="20"/>
      <c r="F4" s="20"/>
      <c r="G4" s="20"/>
      <c r="H4" s="134" t="str">
        <f>+B69</f>
        <v>4. Transferencia de Canon a los Gobiernos Sub Nacionales - Detalle</v>
      </c>
      <c r="I4" s="21"/>
      <c r="J4" s="21"/>
      <c r="K4" s="21"/>
      <c r="L4" s="21"/>
      <c r="M4" s="8"/>
      <c r="N4" s="22"/>
      <c r="O4" s="22"/>
    </row>
    <row r="5" spans="2:15" x14ac:dyDescent="0.25">
      <c r="B5" s="8"/>
      <c r="C5" s="20"/>
      <c r="D5" s="20"/>
      <c r="E5" s="20"/>
      <c r="F5" s="20"/>
      <c r="G5" s="20"/>
      <c r="H5" s="8"/>
      <c r="I5" s="21"/>
      <c r="J5" s="21"/>
      <c r="K5" s="21"/>
      <c r="L5" s="21"/>
      <c r="M5" s="8"/>
      <c r="N5" s="22"/>
      <c r="O5" s="22"/>
    </row>
    <row r="6" spans="2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81" t="s">
        <v>52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2:15" x14ac:dyDescent="0.25">
      <c r="B8" s="84"/>
      <c r="C8" s="37"/>
      <c r="D8" s="263" t="s">
        <v>53</v>
      </c>
      <c r="E8" s="263"/>
      <c r="F8" s="263"/>
      <c r="G8" s="263"/>
      <c r="H8" s="263"/>
      <c r="I8" s="263"/>
      <c r="J8" s="263"/>
      <c r="K8" s="263"/>
      <c r="L8" s="263"/>
      <c r="M8" s="37"/>
      <c r="N8" s="37"/>
      <c r="O8" s="85"/>
    </row>
    <row r="9" spans="2:15" ht="15" customHeight="1" x14ac:dyDescent="0.25">
      <c r="B9" s="86"/>
      <c r="C9" s="10"/>
      <c r="D9" s="262" t="s">
        <v>91</v>
      </c>
      <c r="E9" s="262"/>
      <c r="F9" s="262"/>
      <c r="G9" s="262"/>
      <c r="H9" s="262"/>
      <c r="I9" s="262"/>
      <c r="J9" s="262"/>
      <c r="K9" s="262"/>
      <c r="L9" s="262"/>
      <c r="M9" s="37"/>
      <c r="N9" s="37"/>
      <c r="O9" s="85"/>
    </row>
    <row r="10" spans="2:15" ht="15" customHeight="1" x14ac:dyDescent="0.25">
      <c r="B10" s="86"/>
      <c r="C10" s="10"/>
      <c r="D10" s="269" t="s">
        <v>2</v>
      </c>
      <c r="E10" s="264" t="s">
        <v>6</v>
      </c>
      <c r="F10" s="265"/>
      <c r="G10" s="266"/>
      <c r="H10" s="278" t="s">
        <v>7</v>
      </c>
      <c r="I10" s="278"/>
      <c r="J10" s="278"/>
      <c r="K10" s="269" t="s">
        <v>8</v>
      </c>
      <c r="L10" s="269" t="s">
        <v>9</v>
      </c>
      <c r="M10" s="270" t="s">
        <v>10</v>
      </c>
      <c r="N10" s="46"/>
      <c r="O10" s="87"/>
    </row>
    <row r="11" spans="2:15" x14ac:dyDescent="0.25">
      <c r="B11" s="86"/>
      <c r="C11" s="10"/>
      <c r="D11" s="269"/>
      <c r="E11" s="230" t="s">
        <v>11</v>
      </c>
      <c r="F11" s="230" t="s">
        <v>12</v>
      </c>
      <c r="G11" s="230" t="s">
        <v>3</v>
      </c>
      <c r="H11" s="230" t="s">
        <v>11</v>
      </c>
      <c r="I11" s="230" t="s">
        <v>12</v>
      </c>
      <c r="J11" s="230" t="s">
        <v>3</v>
      </c>
      <c r="K11" s="269"/>
      <c r="L11" s="269"/>
      <c r="M11" s="270"/>
      <c r="N11" s="37"/>
      <c r="O11" s="85"/>
    </row>
    <row r="12" spans="2:15" ht="15" customHeight="1" x14ac:dyDescent="0.25">
      <c r="B12" s="86"/>
      <c r="C12" s="10"/>
      <c r="D12" s="27">
        <v>2010</v>
      </c>
      <c r="E12" s="96">
        <v>220.71324100000001</v>
      </c>
      <c r="F12" s="96">
        <v>453.91572500000001</v>
      </c>
      <c r="G12" s="97">
        <f>+F12+E12</f>
        <v>674.62896599999999</v>
      </c>
      <c r="H12" s="96">
        <v>108.765593</v>
      </c>
      <c r="I12" s="96">
        <v>381.68146200000001</v>
      </c>
      <c r="J12" s="97">
        <f>+I12+H12</f>
        <v>490.44705499999998</v>
      </c>
      <c r="K12" s="94">
        <f>+H12/E12</f>
        <v>0.49279142704446982</v>
      </c>
      <c r="L12" s="94">
        <f>+I12/F12</f>
        <v>0.8408641538029995</v>
      </c>
      <c r="M12" s="95">
        <f>+J12/G12</f>
        <v>0.72698784030568886</v>
      </c>
      <c r="N12" s="58"/>
      <c r="O12" s="85"/>
    </row>
    <row r="13" spans="2:15" x14ac:dyDescent="0.25">
      <c r="B13" s="86"/>
      <c r="C13" s="10"/>
      <c r="D13" s="27">
        <v>2011</v>
      </c>
      <c r="E13" s="96">
        <v>201.75294</v>
      </c>
      <c r="F13" s="96">
        <v>444.48174399999999</v>
      </c>
      <c r="G13" s="97">
        <f t="shared" ref="G13:G20" si="0">+F13+E13</f>
        <v>646.23468400000002</v>
      </c>
      <c r="H13" s="96">
        <v>65.818791000000004</v>
      </c>
      <c r="I13" s="96">
        <v>320.27290299999999</v>
      </c>
      <c r="J13" s="97">
        <f t="shared" ref="J13:J20" si="1">+I13+H13</f>
        <v>386.09169399999996</v>
      </c>
      <c r="K13" s="94">
        <f t="shared" ref="K13:M20" si="2">+H13/E13</f>
        <v>0.32623460654402364</v>
      </c>
      <c r="L13" s="94">
        <f t="shared" si="2"/>
        <v>0.72055356001302939</v>
      </c>
      <c r="M13" s="95">
        <f t="shared" si="2"/>
        <v>0.59744811530419184</v>
      </c>
      <c r="N13" s="37"/>
      <c r="O13" s="85"/>
    </row>
    <row r="14" spans="2:15" x14ac:dyDescent="0.25">
      <c r="B14" s="86"/>
      <c r="C14" s="10"/>
      <c r="D14" s="27">
        <v>2012</v>
      </c>
      <c r="E14" s="96">
        <v>226.89339699999999</v>
      </c>
      <c r="F14" s="96">
        <v>579.05969300000004</v>
      </c>
      <c r="G14" s="97">
        <f t="shared" si="0"/>
        <v>805.95308999999997</v>
      </c>
      <c r="H14" s="96">
        <v>91.444676999999999</v>
      </c>
      <c r="I14" s="96">
        <v>427.17081000000002</v>
      </c>
      <c r="J14" s="97">
        <f t="shared" si="1"/>
        <v>518.61548700000003</v>
      </c>
      <c r="K14" s="94">
        <f t="shared" si="2"/>
        <v>0.40302925606953649</v>
      </c>
      <c r="L14" s="94">
        <f t="shared" si="2"/>
        <v>0.73769736551150344</v>
      </c>
      <c r="M14" s="95">
        <f t="shared" si="2"/>
        <v>0.6434809834899945</v>
      </c>
      <c r="N14" s="37"/>
      <c r="O14" s="85"/>
    </row>
    <row r="15" spans="2:15" x14ac:dyDescent="0.25">
      <c r="B15" s="86"/>
      <c r="C15" s="10"/>
      <c r="D15" s="27">
        <v>2013</v>
      </c>
      <c r="E15" s="96">
        <v>123.562878</v>
      </c>
      <c r="F15" s="96">
        <v>520.74342100000001</v>
      </c>
      <c r="G15" s="97">
        <f t="shared" si="0"/>
        <v>644.30629899999997</v>
      </c>
      <c r="H15" s="96">
        <v>110.583854</v>
      </c>
      <c r="I15" s="96">
        <v>294.372409</v>
      </c>
      <c r="J15" s="97">
        <f t="shared" si="1"/>
        <v>404.95626300000004</v>
      </c>
      <c r="K15" s="94">
        <f t="shared" si="2"/>
        <v>0.89496016756747931</v>
      </c>
      <c r="L15" s="94">
        <f t="shared" si="2"/>
        <v>0.5652926126934209</v>
      </c>
      <c r="M15" s="95">
        <f t="shared" si="2"/>
        <v>0.6285151388842779</v>
      </c>
      <c r="N15" s="37"/>
      <c r="O15" s="85"/>
    </row>
    <row r="16" spans="2:15" x14ac:dyDescent="0.25">
      <c r="B16" s="86"/>
      <c r="C16" s="10"/>
      <c r="D16" s="27">
        <v>2014</v>
      </c>
      <c r="E16" s="96">
        <v>71.172404</v>
      </c>
      <c r="F16" s="96">
        <v>576.95435299999997</v>
      </c>
      <c r="G16" s="97">
        <f t="shared" si="0"/>
        <v>648.126757</v>
      </c>
      <c r="H16" s="96">
        <v>45.084527999999999</v>
      </c>
      <c r="I16" s="96">
        <v>390.93484799999999</v>
      </c>
      <c r="J16" s="97">
        <f t="shared" si="1"/>
        <v>436.01937599999997</v>
      </c>
      <c r="K16" s="94">
        <f t="shared" si="2"/>
        <v>0.63345518018472435</v>
      </c>
      <c r="L16" s="94">
        <f t="shared" si="2"/>
        <v>0.67758367012441967</v>
      </c>
      <c r="M16" s="95">
        <f t="shared" si="2"/>
        <v>0.67273781137846156</v>
      </c>
      <c r="N16" s="37"/>
      <c r="O16" s="85"/>
    </row>
    <row r="17" spans="2:15" x14ac:dyDescent="0.25">
      <c r="B17" s="86"/>
      <c r="C17" s="10"/>
      <c r="D17" s="27">
        <v>2015</v>
      </c>
      <c r="E17" s="96">
        <v>54.214660000000002</v>
      </c>
      <c r="F17" s="96">
        <v>441.67119400000001</v>
      </c>
      <c r="G17" s="97">
        <f t="shared" si="0"/>
        <v>495.88585399999999</v>
      </c>
      <c r="H17" s="96">
        <v>20.124396000000001</v>
      </c>
      <c r="I17" s="96">
        <v>284.72268700000001</v>
      </c>
      <c r="J17" s="97">
        <f t="shared" si="1"/>
        <v>304.847083</v>
      </c>
      <c r="K17" s="94">
        <f t="shared" si="2"/>
        <v>0.37119841754979188</v>
      </c>
      <c r="L17" s="94">
        <f t="shared" si="2"/>
        <v>0.6446485323650063</v>
      </c>
      <c r="M17" s="95">
        <f t="shared" si="2"/>
        <v>0.61475252931897506</v>
      </c>
      <c r="N17" s="37"/>
      <c r="O17" s="85"/>
    </row>
    <row r="18" spans="2:15" x14ac:dyDescent="0.25">
      <c r="B18" s="86"/>
      <c r="C18" s="10"/>
      <c r="D18" s="27">
        <v>2016</v>
      </c>
      <c r="E18" s="96">
        <v>53.549377</v>
      </c>
      <c r="F18" s="96">
        <v>331.59876300000002</v>
      </c>
      <c r="G18" s="97">
        <f t="shared" si="0"/>
        <v>385.14814000000001</v>
      </c>
      <c r="H18" s="96">
        <v>39.955109999999998</v>
      </c>
      <c r="I18" s="96">
        <v>242.46510000000001</v>
      </c>
      <c r="J18" s="97">
        <f t="shared" si="1"/>
        <v>282.42021</v>
      </c>
      <c r="K18" s="94">
        <f t="shared" si="2"/>
        <v>0.74613585140308913</v>
      </c>
      <c r="L18" s="94">
        <f t="shared" si="2"/>
        <v>0.73120025480915318</v>
      </c>
      <c r="M18" s="95">
        <f t="shared" si="2"/>
        <v>0.73327683732290638</v>
      </c>
      <c r="N18" s="37"/>
      <c r="O18" s="85"/>
    </row>
    <row r="19" spans="2:15" x14ac:dyDescent="0.25">
      <c r="B19" s="86"/>
      <c r="C19" s="10"/>
      <c r="D19" s="27">
        <v>2017</v>
      </c>
      <c r="E19" s="96">
        <v>71.808305000000004</v>
      </c>
      <c r="F19" s="96">
        <v>297.32243</v>
      </c>
      <c r="G19" s="97">
        <f t="shared" si="0"/>
        <v>369.13073500000002</v>
      </c>
      <c r="H19" s="96">
        <v>33.157533999999998</v>
      </c>
      <c r="I19" s="96">
        <v>187.874551</v>
      </c>
      <c r="J19" s="97">
        <f t="shared" si="1"/>
        <v>221.032085</v>
      </c>
      <c r="K19" s="94">
        <f t="shared" si="2"/>
        <v>0.46175068468751623</v>
      </c>
      <c r="L19" s="94">
        <f t="shared" si="2"/>
        <v>0.63188825343584065</v>
      </c>
      <c r="M19" s="95">
        <f t="shared" si="2"/>
        <v>0.59879079156061055</v>
      </c>
      <c r="N19" s="37"/>
      <c r="O19" s="85"/>
    </row>
    <row r="20" spans="2:15" x14ac:dyDescent="0.25">
      <c r="B20" s="86"/>
      <c r="C20" s="10"/>
      <c r="D20" s="27" t="s">
        <v>54</v>
      </c>
      <c r="E20" s="96">
        <v>59.589964000000002</v>
      </c>
      <c r="F20" s="96">
        <v>255.39329499999999</v>
      </c>
      <c r="G20" s="97">
        <f t="shared" si="0"/>
        <v>314.98325899999998</v>
      </c>
      <c r="H20" s="96">
        <v>8.0080469999999995</v>
      </c>
      <c r="I20" s="96">
        <v>39.265082</v>
      </c>
      <c r="J20" s="97">
        <f t="shared" si="1"/>
        <v>47.273128999999997</v>
      </c>
      <c r="K20" s="94">
        <f t="shared" si="2"/>
        <v>0.13438583382933406</v>
      </c>
      <c r="L20" s="94">
        <f t="shared" si="2"/>
        <v>0.1537435898620596</v>
      </c>
      <c r="M20" s="95">
        <f t="shared" si="2"/>
        <v>0.15008140162776079</v>
      </c>
      <c r="N20" s="37"/>
      <c r="O20" s="85"/>
    </row>
    <row r="21" spans="2:15" x14ac:dyDescent="0.25">
      <c r="B21" s="86"/>
      <c r="C21" s="10"/>
      <c r="D21" s="48" t="s">
        <v>103</v>
      </c>
      <c r="E21" s="227"/>
      <c r="F21" s="227"/>
      <c r="G21" s="227"/>
      <c r="H21" s="227"/>
      <c r="I21" s="48"/>
      <c r="J21" s="50"/>
      <c r="K21" s="50"/>
      <c r="L21" s="50"/>
      <c r="M21" s="52"/>
      <c r="N21" s="37"/>
      <c r="O21" s="85"/>
    </row>
    <row r="22" spans="2:15" ht="15" customHeight="1" x14ac:dyDescent="0.25">
      <c r="B22" s="84"/>
      <c r="C22" s="53"/>
      <c r="D22" s="247" t="s">
        <v>55</v>
      </c>
      <c r="E22" s="247"/>
      <c r="F22" s="247"/>
      <c r="G22" s="247"/>
      <c r="H22" s="247"/>
      <c r="I22" s="247"/>
      <c r="J22" s="247"/>
      <c r="K22" s="247"/>
      <c r="L22" s="247"/>
      <c r="M22" s="247"/>
      <c r="N22" s="37"/>
      <c r="O22" s="85"/>
    </row>
    <row r="23" spans="2:15" x14ac:dyDescent="0.25">
      <c r="B23" s="88"/>
      <c r="C23" s="89"/>
      <c r="D23" s="89"/>
      <c r="E23" s="89"/>
      <c r="F23" s="89"/>
      <c r="G23" s="89"/>
      <c r="H23" s="90"/>
      <c r="I23" s="90"/>
      <c r="J23" s="91"/>
      <c r="K23" s="91"/>
      <c r="L23" s="91"/>
      <c r="M23" s="91"/>
      <c r="N23" s="91"/>
      <c r="O23" s="92"/>
    </row>
    <row r="24" spans="2:15" x14ac:dyDescent="0.25">
      <c r="B24" s="46"/>
      <c r="C24" s="46"/>
      <c r="D24" s="46"/>
      <c r="E24" s="46"/>
      <c r="F24" s="46"/>
      <c r="G24" s="46"/>
      <c r="H24" s="37"/>
      <c r="I24" s="37"/>
      <c r="J24" s="19"/>
      <c r="K24" s="19"/>
      <c r="L24" s="19"/>
      <c r="M24" s="19"/>
      <c r="N24" s="19"/>
      <c r="O24" s="19"/>
    </row>
    <row r="25" spans="2:15" x14ac:dyDescent="0.25">
      <c r="B25" s="46"/>
      <c r="C25" s="46"/>
      <c r="D25" s="46"/>
      <c r="E25" s="46"/>
      <c r="F25" s="46"/>
      <c r="G25" s="46"/>
      <c r="H25" s="37"/>
      <c r="I25" s="37"/>
      <c r="J25" s="19"/>
      <c r="K25" s="19"/>
      <c r="L25" s="19"/>
      <c r="M25" s="19"/>
      <c r="N25" s="19"/>
      <c r="O25" s="19"/>
    </row>
    <row r="26" spans="2:15" x14ac:dyDescent="0.25">
      <c r="B26" s="81" t="s">
        <v>4</v>
      </c>
      <c r="C26" s="82"/>
      <c r="D26" s="82"/>
      <c r="E26" s="82"/>
      <c r="F26" s="82"/>
      <c r="G26" s="82"/>
      <c r="H26" s="82"/>
      <c r="I26" s="82"/>
      <c r="J26" s="98"/>
      <c r="K26" s="98"/>
      <c r="L26" s="98"/>
      <c r="M26" s="98"/>
      <c r="N26" s="98"/>
      <c r="O26" s="99"/>
    </row>
    <row r="27" spans="2:15" x14ac:dyDescent="0.25">
      <c r="B27" s="24"/>
      <c r="C27" s="37"/>
      <c r="D27" s="37"/>
      <c r="E27" s="268" t="s">
        <v>56</v>
      </c>
      <c r="F27" s="268"/>
      <c r="G27" s="268"/>
      <c r="H27" s="268"/>
      <c r="I27" s="268"/>
      <c r="J27" s="268"/>
      <c r="K27" s="268"/>
      <c r="L27" s="10"/>
      <c r="M27" s="10"/>
      <c r="N27" s="10"/>
      <c r="O27" s="100"/>
    </row>
    <row r="28" spans="2:15" x14ac:dyDescent="0.25">
      <c r="B28" s="24"/>
      <c r="C28" s="26"/>
      <c r="D28" s="26"/>
      <c r="E28" s="267" t="s">
        <v>91</v>
      </c>
      <c r="F28" s="267"/>
      <c r="G28" s="267"/>
      <c r="H28" s="267"/>
      <c r="I28" s="267"/>
      <c r="J28" s="267"/>
      <c r="K28" s="267"/>
      <c r="L28" s="10"/>
      <c r="M28" s="10"/>
      <c r="N28" s="10"/>
      <c r="O28" s="100"/>
    </row>
    <row r="29" spans="2:15" x14ac:dyDescent="0.25">
      <c r="B29" s="24"/>
      <c r="C29" s="26"/>
      <c r="D29" s="26"/>
      <c r="E29" s="271" t="s">
        <v>2</v>
      </c>
      <c r="F29" s="272" t="s">
        <v>13</v>
      </c>
      <c r="G29" s="273"/>
      <c r="H29" s="274"/>
      <c r="I29" s="275" t="s">
        <v>57</v>
      </c>
      <c r="J29" s="276"/>
      <c r="K29" s="277"/>
      <c r="L29" s="10"/>
      <c r="M29" s="10"/>
      <c r="N29" s="10"/>
      <c r="O29" s="100"/>
    </row>
    <row r="30" spans="2:15" x14ac:dyDescent="0.25">
      <c r="B30" s="24"/>
      <c r="C30" s="26"/>
      <c r="D30" s="26"/>
      <c r="E30" s="271"/>
      <c r="F30" s="45" t="s">
        <v>11</v>
      </c>
      <c r="G30" s="45" t="s">
        <v>12</v>
      </c>
      <c r="H30" s="45" t="s">
        <v>3</v>
      </c>
      <c r="I30" s="45" t="s">
        <v>11</v>
      </c>
      <c r="J30" s="45" t="s">
        <v>12</v>
      </c>
      <c r="K30" s="45" t="s">
        <v>3</v>
      </c>
      <c r="L30" s="10"/>
      <c r="M30" s="10"/>
      <c r="N30" s="10"/>
      <c r="O30" s="100"/>
    </row>
    <row r="31" spans="2:15" x14ac:dyDescent="0.25">
      <c r="B31" s="24"/>
      <c r="C31" s="26"/>
      <c r="D31" s="26"/>
      <c r="E31" s="47">
        <v>2010</v>
      </c>
      <c r="F31" s="104">
        <v>868.31064300000003</v>
      </c>
      <c r="G31" s="104">
        <v>794.46693100000005</v>
      </c>
      <c r="H31" s="105">
        <f>+G31+F31</f>
        <v>1662.7775740000002</v>
      </c>
      <c r="I31" s="54">
        <f t="shared" ref="I31:K39" si="3">+H12/F31</f>
        <v>0.12526115380115177</v>
      </c>
      <c r="J31" s="54">
        <f t="shared" si="3"/>
        <v>0.48042460561520839</v>
      </c>
      <c r="K31" s="55">
        <f t="shared" si="3"/>
        <v>0.29495650089877862</v>
      </c>
      <c r="L31" s="10"/>
      <c r="M31" s="10"/>
      <c r="N31" s="10"/>
      <c r="O31" s="100"/>
    </row>
    <row r="32" spans="2:15" ht="15" customHeight="1" x14ac:dyDescent="0.25">
      <c r="B32" s="24"/>
      <c r="C32" s="26"/>
      <c r="D32" s="26"/>
      <c r="E32" s="47">
        <v>2011</v>
      </c>
      <c r="F32" s="104">
        <v>890.27193399999999</v>
      </c>
      <c r="G32" s="104">
        <v>747.36282400000005</v>
      </c>
      <c r="H32" s="105">
        <f t="shared" ref="H32:H39" si="4">+G32+F32</f>
        <v>1637.6347580000001</v>
      </c>
      <c r="I32" s="54">
        <f t="shared" si="3"/>
        <v>7.3931108559466288E-2</v>
      </c>
      <c r="J32" s="54">
        <f t="shared" si="3"/>
        <v>0.4285373753083549</v>
      </c>
      <c r="K32" s="55">
        <f t="shared" si="3"/>
        <v>0.23576178516846058</v>
      </c>
      <c r="L32" s="10"/>
      <c r="M32" s="10"/>
      <c r="N32" s="10"/>
      <c r="O32" s="100"/>
    </row>
    <row r="33" spans="2:15" x14ac:dyDescent="0.25">
      <c r="B33" s="24"/>
      <c r="C33" s="26"/>
      <c r="D33" s="26"/>
      <c r="E33" s="47">
        <v>2012</v>
      </c>
      <c r="F33" s="104">
        <v>1043.0822639999999</v>
      </c>
      <c r="G33" s="104">
        <v>998.19614200000001</v>
      </c>
      <c r="H33" s="105">
        <f t="shared" si="4"/>
        <v>2041.2784059999999</v>
      </c>
      <c r="I33" s="54">
        <f t="shared" si="3"/>
        <v>8.7667751773794905E-2</v>
      </c>
      <c r="J33" s="54">
        <f t="shared" si="3"/>
        <v>0.42794275796750175</v>
      </c>
      <c r="K33" s="55">
        <f t="shared" si="3"/>
        <v>0.25406406371400181</v>
      </c>
      <c r="L33" s="10"/>
      <c r="M33" s="10"/>
      <c r="N33" s="10"/>
      <c r="O33" s="100"/>
    </row>
    <row r="34" spans="2:15" x14ac:dyDescent="0.25">
      <c r="B34" s="24"/>
      <c r="C34" s="26"/>
      <c r="D34" s="26"/>
      <c r="E34" s="47">
        <v>2013</v>
      </c>
      <c r="F34" s="104">
        <v>1270.5354130000001</v>
      </c>
      <c r="G34" s="104">
        <v>1004.1815329999999</v>
      </c>
      <c r="H34" s="105">
        <f t="shared" si="4"/>
        <v>2274.716946</v>
      </c>
      <c r="I34" s="54">
        <f t="shared" si="3"/>
        <v>8.7037207202976238E-2</v>
      </c>
      <c r="J34" s="54">
        <f t="shared" si="3"/>
        <v>0.29314660678987015</v>
      </c>
      <c r="K34" s="55">
        <f t="shared" si="3"/>
        <v>0.17802490270804885</v>
      </c>
      <c r="L34" s="10"/>
      <c r="M34" s="10"/>
      <c r="N34" s="10"/>
      <c r="O34" s="100"/>
    </row>
    <row r="35" spans="2:15" x14ac:dyDescent="0.25">
      <c r="B35" s="24"/>
      <c r="C35" s="26"/>
      <c r="D35" s="26"/>
      <c r="E35" s="47">
        <v>2014</v>
      </c>
      <c r="F35" s="104">
        <v>1304.7359200000001</v>
      </c>
      <c r="G35" s="104">
        <v>1100.7666690000001</v>
      </c>
      <c r="H35" s="105">
        <f t="shared" si="4"/>
        <v>2405.5025890000002</v>
      </c>
      <c r="I35" s="54">
        <f t="shared" si="3"/>
        <v>3.4554523493152543E-2</v>
      </c>
      <c r="J35" s="54">
        <f t="shared" si="3"/>
        <v>0.35514778836385713</v>
      </c>
      <c r="K35" s="55">
        <f t="shared" si="3"/>
        <v>0.1812591588942164</v>
      </c>
      <c r="L35" s="10"/>
      <c r="M35" s="10"/>
      <c r="N35" s="10"/>
      <c r="O35" s="100"/>
    </row>
    <row r="36" spans="2:15" x14ac:dyDescent="0.25">
      <c r="B36" s="24"/>
      <c r="C36" s="26"/>
      <c r="D36" s="26"/>
      <c r="E36" s="47">
        <v>2015</v>
      </c>
      <c r="F36" s="104">
        <v>1309.5146580000001</v>
      </c>
      <c r="G36" s="104">
        <v>911.36750900000004</v>
      </c>
      <c r="H36" s="105">
        <f t="shared" si="4"/>
        <v>2220.8821670000002</v>
      </c>
      <c r="I36" s="54">
        <f t="shared" si="3"/>
        <v>1.5367827978906059E-2</v>
      </c>
      <c r="J36" s="54">
        <f t="shared" si="3"/>
        <v>0.31241259337016808</v>
      </c>
      <c r="K36" s="55">
        <f t="shared" si="3"/>
        <v>0.13726396092944987</v>
      </c>
      <c r="L36" s="37"/>
      <c r="M36" s="56"/>
      <c r="N36" s="37"/>
      <c r="O36" s="85"/>
    </row>
    <row r="37" spans="2:15" x14ac:dyDescent="0.25">
      <c r="B37" s="24"/>
      <c r="C37" s="26"/>
      <c r="D37" s="26"/>
      <c r="E37" s="47">
        <v>2016</v>
      </c>
      <c r="F37" s="104">
        <v>1387.6824099999999</v>
      </c>
      <c r="G37" s="104">
        <v>1052.844413</v>
      </c>
      <c r="H37" s="105">
        <f t="shared" si="4"/>
        <v>2440.5268230000001</v>
      </c>
      <c r="I37" s="54">
        <f t="shared" si="3"/>
        <v>2.8792690396644866E-2</v>
      </c>
      <c r="J37" s="54">
        <f t="shared" si="3"/>
        <v>0.23029528105592939</v>
      </c>
      <c r="K37" s="55">
        <f t="shared" si="3"/>
        <v>0.11572100226001079</v>
      </c>
      <c r="L37" s="37"/>
      <c r="M37" s="56"/>
      <c r="N37" s="37"/>
      <c r="O37" s="85"/>
    </row>
    <row r="38" spans="2:15" x14ac:dyDescent="0.25">
      <c r="B38" s="24"/>
      <c r="C38" s="26"/>
      <c r="D38" s="26"/>
      <c r="E38" s="47">
        <v>2017</v>
      </c>
      <c r="F38" s="104">
        <v>1640.530211</v>
      </c>
      <c r="G38" s="104">
        <v>1059.190877</v>
      </c>
      <c r="H38" s="105">
        <f t="shared" si="4"/>
        <v>2699.7210880000002</v>
      </c>
      <c r="I38" s="54">
        <f t="shared" si="3"/>
        <v>2.0211474179307264E-2</v>
      </c>
      <c r="J38" s="54">
        <f t="shared" si="3"/>
        <v>0.17737553738390063</v>
      </c>
      <c r="K38" s="55">
        <f t="shared" si="3"/>
        <v>8.1872192643331301E-2</v>
      </c>
      <c r="L38" s="37"/>
      <c r="M38" s="56"/>
      <c r="N38" s="37"/>
      <c r="O38" s="85"/>
    </row>
    <row r="39" spans="2:15" x14ac:dyDescent="0.25">
      <c r="B39" s="24"/>
      <c r="C39" s="26"/>
      <c r="D39" s="26"/>
      <c r="E39" s="47" t="s">
        <v>54</v>
      </c>
      <c r="F39" s="104">
        <v>625.29961100000003</v>
      </c>
      <c r="G39" s="104">
        <v>249.621791</v>
      </c>
      <c r="H39" s="105">
        <f t="shared" si="4"/>
        <v>874.92140200000006</v>
      </c>
      <c r="I39" s="54">
        <f t="shared" si="3"/>
        <v>1.2806735937662368E-2</v>
      </c>
      <c r="J39" s="54">
        <f t="shared" si="3"/>
        <v>0.15729829452269253</v>
      </c>
      <c r="K39" s="55">
        <f t="shared" si="3"/>
        <v>5.403128657264232E-2</v>
      </c>
      <c r="L39" s="58"/>
      <c r="M39" s="56"/>
      <c r="N39" s="56"/>
      <c r="O39" s="101"/>
    </row>
    <row r="40" spans="2:15" ht="15" customHeight="1" x14ac:dyDescent="0.25">
      <c r="B40" s="24"/>
      <c r="C40" s="26"/>
      <c r="D40" s="26"/>
      <c r="E40" s="48" t="s">
        <v>103</v>
      </c>
      <c r="F40" s="57"/>
      <c r="G40" s="57"/>
      <c r="H40" s="57"/>
      <c r="I40" s="57"/>
      <c r="J40" s="57"/>
      <c r="K40" s="57"/>
      <c r="L40" s="52"/>
      <c r="M40" s="52"/>
      <c r="N40" s="56"/>
      <c r="O40" s="101"/>
    </row>
    <row r="41" spans="2:15" x14ac:dyDescent="0.25">
      <c r="B41" s="28"/>
      <c r="C41" s="46"/>
      <c r="D41" s="46"/>
      <c r="E41" s="261" t="s">
        <v>14</v>
      </c>
      <c r="F41" s="261"/>
      <c r="G41" s="261"/>
      <c r="H41" s="261"/>
      <c r="I41" s="261"/>
      <c r="J41" s="261"/>
      <c r="K41" s="261"/>
      <c r="L41" s="46"/>
      <c r="M41" s="46"/>
      <c r="N41" s="46"/>
      <c r="O41" s="87"/>
    </row>
    <row r="42" spans="2:15" x14ac:dyDescent="0.25">
      <c r="B42" s="8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85"/>
    </row>
    <row r="43" spans="2:15" x14ac:dyDescent="0.25">
      <c r="B43" s="10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3"/>
    </row>
    <row r="44" spans="2:15" x14ac:dyDescent="0.25">
      <c r="B44" s="37"/>
      <c r="C44" s="229"/>
      <c r="D44" s="229"/>
      <c r="E44" s="229"/>
      <c r="F44" s="229"/>
      <c r="G44" s="229"/>
      <c r="H44" s="229"/>
      <c r="I44" s="229"/>
      <c r="J44" s="37"/>
      <c r="K44" s="229"/>
      <c r="L44" s="229"/>
      <c r="M44" s="229"/>
      <c r="N44" s="229"/>
      <c r="O44" s="229"/>
    </row>
    <row r="45" spans="2:15" x14ac:dyDescent="0.25">
      <c r="B45" s="37"/>
      <c r="C45" s="229"/>
      <c r="D45" s="229"/>
      <c r="E45" s="229"/>
      <c r="F45" s="229"/>
      <c r="G45" s="229"/>
      <c r="H45" s="229"/>
      <c r="I45" s="229"/>
      <c r="J45" s="37"/>
      <c r="K45" s="229"/>
      <c r="L45" s="229"/>
      <c r="M45" s="229"/>
      <c r="N45" s="229"/>
      <c r="O45" s="229"/>
    </row>
    <row r="46" spans="2:15" x14ac:dyDescent="0.25">
      <c r="B46" s="81" t="s">
        <v>5</v>
      </c>
      <c r="C46" s="106"/>
      <c r="D46" s="106"/>
      <c r="E46" s="106"/>
      <c r="F46" s="106"/>
      <c r="G46" s="106"/>
      <c r="H46" s="112"/>
      <c r="I46" s="112"/>
      <c r="J46" s="112"/>
      <c r="K46" s="112"/>
      <c r="L46" s="112"/>
      <c r="M46" s="112"/>
      <c r="N46" s="112"/>
      <c r="O46" s="107"/>
    </row>
    <row r="47" spans="2:15" x14ac:dyDescent="0.25">
      <c r="B47" s="28"/>
      <c r="C47" s="46"/>
      <c r="D47" s="46"/>
      <c r="E47" s="46"/>
      <c r="F47" s="46"/>
      <c r="G47" s="23"/>
      <c r="H47" s="26"/>
      <c r="I47" s="26"/>
      <c r="J47" s="26"/>
      <c r="K47" s="26"/>
      <c r="L47" s="46"/>
      <c r="M47" s="46"/>
      <c r="N47" s="46"/>
      <c r="O47" s="85"/>
    </row>
    <row r="48" spans="2:15" x14ac:dyDescent="0.25">
      <c r="B48" s="28"/>
      <c r="C48" s="268" t="s">
        <v>58</v>
      </c>
      <c r="D48" s="268"/>
      <c r="E48" s="268"/>
      <c r="F48" s="268"/>
      <c r="G48" s="268"/>
      <c r="H48" s="26"/>
      <c r="I48" s="268" t="s">
        <v>60</v>
      </c>
      <c r="J48" s="268"/>
      <c r="K48" s="268"/>
      <c r="L48" s="268"/>
      <c r="M48" s="268"/>
      <c r="N48" s="268"/>
      <c r="O48" s="85"/>
    </row>
    <row r="49" spans="2:15" x14ac:dyDescent="0.25">
      <c r="B49" s="28"/>
      <c r="C49" s="268" t="s">
        <v>91</v>
      </c>
      <c r="D49" s="268"/>
      <c r="E49" s="268"/>
      <c r="F49" s="268"/>
      <c r="G49" s="268"/>
      <c r="H49" s="26"/>
      <c r="I49" s="268" t="s">
        <v>17</v>
      </c>
      <c r="J49" s="268"/>
      <c r="K49" s="268"/>
      <c r="L49" s="268"/>
      <c r="M49" s="268"/>
      <c r="N49" s="268"/>
      <c r="O49" s="85"/>
    </row>
    <row r="50" spans="2:15" x14ac:dyDescent="0.25">
      <c r="B50" s="28"/>
      <c r="C50" s="230" t="s">
        <v>2</v>
      </c>
      <c r="D50" s="230" t="s">
        <v>11</v>
      </c>
      <c r="E50" s="230" t="s">
        <v>12</v>
      </c>
      <c r="F50" s="230" t="s">
        <v>3</v>
      </c>
      <c r="G50" s="230" t="s">
        <v>15</v>
      </c>
      <c r="H50" s="23"/>
      <c r="I50" s="144" t="s">
        <v>20</v>
      </c>
      <c r="J50" s="145"/>
      <c r="K50" s="145">
        <v>2016</v>
      </c>
      <c r="L50" s="146" t="s">
        <v>19</v>
      </c>
      <c r="M50" s="146">
        <v>2017</v>
      </c>
      <c r="N50" s="146" t="s">
        <v>19</v>
      </c>
      <c r="O50" s="85"/>
    </row>
    <row r="51" spans="2:15" x14ac:dyDescent="0.25">
      <c r="B51" s="28"/>
      <c r="C51" s="27">
        <v>2010</v>
      </c>
      <c r="D51" s="141">
        <v>122.22328272</v>
      </c>
      <c r="E51" s="141">
        <v>315.40676581999998</v>
      </c>
      <c r="F51" s="141">
        <f>+E51+D51</f>
        <v>437.63004853999996</v>
      </c>
      <c r="G51" s="142">
        <v>0.34520154531280944</v>
      </c>
      <c r="H51" s="23"/>
      <c r="I51" s="110" t="s">
        <v>22</v>
      </c>
      <c r="J51" s="64"/>
      <c r="K51" s="147">
        <f>+K73+K100</f>
        <v>94.917865050000003</v>
      </c>
      <c r="L51" s="148">
        <f>+K51/K53</f>
        <v>0.46096383752231102</v>
      </c>
      <c r="M51" s="147">
        <f>+M73+M100</f>
        <v>99.100389269999994</v>
      </c>
      <c r="N51" s="148">
        <f>+M51/M53</f>
        <v>0.37337409106427338</v>
      </c>
      <c r="O51" s="85"/>
    </row>
    <row r="52" spans="2:15" x14ac:dyDescent="0.25">
      <c r="B52" s="28"/>
      <c r="C52" s="27">
        <v>2011</v>
      </c>
      <c r="D52" s="141">
        <v>89.499007169999999</v>
      </c>
      <c r="E52" s="141">
        <v>377.79712041000005</v>
      </c>
      <c r="F52" s="141">
        <f t="shared" ref="F52:F58" si="5">+E52+D52</f>
        <v>467.29612758000007</v>
      </c>
      <c r="G52" s="142">
        <f>+F52/F51-1</f>
        <v>6.7788030412835321E-2</v>
      </c>
      <c r="H52" s="23"/>
      <c r="I52" s="110" t="s">
        <v>1</v>
      </c>
      <c r="J52" s="64"/>
      <c r="K52" s="147">
        <f>+K74+K101</f>
        <v>110.99387319</v>
      </c>
      <c r="L52" s="148">
        <f>+K52/K53</f>
        <v>0.53903616247768893</v>
      </c>
      <c r="M52" s="147">
        <f>+M74+M101</f>
        <v>166.31810558999999</v>
      </c>
      <c r="N52" s="148">
        <f>+M52/M53</f>
        <v>0.62662590893572678</v>
      </c>
      <c r="O52" s="85"/>
    </row>
    <row r="53" spans="2:15" x14ac:dyDescent="0.25">
      <c r="B53" s="28"/>
      <c r="C53" s="27">
        <v>2012</v>
      </c>
      <c r="D53" s="141">
        <v>89.141493389999994</v>
      </c>
      <c r="E53" s="141">
        <v>372.27736192999998</v>
      </c>
      <c r="F53" s="141">
        <f t="shared" si="5"/>
        <v>461.41885531999998</v>
      </c>
      <c r="G53" s="142">
        <f t="shared" ref="G53:G58" si="6">+F53/F52-1</f>
        <v>-1.2577190165124819E-2</v>
      </c>
      <c r="H53" s="23"/>
      <c r="I53" s="136" t="s">
        <v>3</v>
      </c>
      <c r="J53" s="75"/>
      <c r="K53" s="149">
        <f>+K75+K102</f>
        <v>205.91173824000001</v>
      </c>
      <c r="L53" s="150">
        <f>+L52+L51</f>
        <v>1</v>
      </c>
      <c r="M53" s="149">
        <f>+M75+M102</f>
        <v>265.41849485999995</v>
      </c>
      <c r="N53" s="150">
        <f>+N52+N51</f>
        <v>1.0000000000000002</v>
      </c>
      <c r="O53" s="85"/>
    </row>
    <row r="54" spans="2:15" x14ac:dyDescent="0.25">
      <c r="B54" s="28"/>
      <c r="C54" s="27">
        <v>2013</v>
      </c>
      <c r="D54" s="141">
        <v>72.35807487000001</v>
      </c>
      <c r="E54" s="141">
        <v>318.05863217000001</v>
      </c>
      <c r="F54" s="141">
        <f t="shared" si="5"/>
        <v>390.41670704000001</v>
      </c>
      <c r="G54" s="143">
        <f t="shared" si="6"/>
        <v>-0.15387786489730482</v>
      </c>
      <c r="H54" s="26"/>
      <c r="I54" s="36"/>
      <c r="J54" s="36"/>
      <c r="K54" s="36"/>
      <c r="L54" s="36"/>
      <c r="M54" s="36"/>
      <c r="N54" s="36"/>
      <c r="O54" s="85"/>
    </row>
    <row r="55" spans="2:15" x14ac:dyDescent="0.25">
      <c r="B55" s="28"/>
      <c r="C55" s="27">
        <v>2014</v>
      </c>
      <c r="D55" s="141">
        <v>60.315634729999999</v>
      </c>
      <c r="E55" s="141">
        <v>448.64384942000004</v>
      </c>
      <c r="F55" s="141">
        <f t="shared" si="5"/>
        <v>508.95948415000004</v>
      </c>
      <c r="G55" s="143">
        <f t="shared" si="6"/>
        <v>0.30363141477409883</v>
      </c>
      <c r="H55" s="26"/>
      <c r="I55" s="36"/>
      <c r="J55" s="115"/>
      <c r="K55" s="115"/>
      <c r="L55" s="36"/>
      <c r="M55" s="36"/>
      <c r="N55" s="36"/>
      <c r="O55" s="85"/>
    </row>
    <row r="56" spans="2:15" ht="15" customHeight="1" x14ac:dyDescent="0.25">
      <c r="B56" s="24"/>
      <c r="C56" s="27">
        <v>2015</v>
      </c>
      <c r="D56" s="141">
        <v>44.344535060000005</v>
      </c>
      <c r="E56" s="141">
        <v>279.80042019000001</v>
      </c>
      <c r="F56" s="141">
        <f t="shared" si="5"/>
        <v>324.14495525000001</v>
      </c>
      <c r="G56" s="142">
        <f t="shared" si="6"/>
        <v>-0.36312228115496059</v>
      </c>
      <c r="H56" s="23"/>
      <c r="I56" s="151" t="s">
        <v>28</v>
      </c>
      <c r="J56" s="78"/>
      <c r="K56" s="231">
        <v>2016</v>
      </c>
      <c r="L56" s="45" t="s">
        <v>19</v>
      </c>
      <c r="M56" s="45">
        <v>2017</v>
      </c>
      <c r="N56" s="45" t="s">
        <v>19</v>
      </c>
      <c r="O56" s="40"/>
    </row>
    <row r="57" spans="2:15" x14ac:dyDescent="0.25">
      <c r="B57" s="24"/>
      <c r="C57" s="27">
        <v>2016</v>
      </c>
      <c r="D57" s="217">
        <f>+E92</f>
        <v>31.022605039999998</v>
      </c>
      <c r="E57" s="217">
        <f>+E119</f>
        <v>174.88913319999997</v>
      </c>
      <c r="F57" s="141">
        <f t="shared" si="5"/>
        <v>205.91173823999998</v>
      </c>
      <c r="G57" s="142">
        <f t="shared" si="6"/>
        <v>-0.36475414809035511</v>
      </c>
      <c r="H57" s="23"/>
      <c r="I57" s="137" t="s">
        <v>30</v>
      </c>
      <c r="J57" s="138"/>
      <c r="K57" s="147">
        <f>+K79+K106</f>
        <v>0</v>
      </c>
      <c r="L57" s="148">
        <f t="shared" ref="L57:L63" si="7">+K57/K$63</f>
        <v>0</v>
      </c>
      <c r="M57" s="147">
        <f>+M79+M106</f>
        <v>0</v>
      </c>
      <c r="N57" s="148">
        <f t="shared" ref="N57:N63" si="8">+M57/M$63</f>
        <v>0</v>
      </c>
      <c r="O57" s="40"/>
    </row>
    <row r="58" spans="2:15" x14ac:dyDescent="0.25">
      <c r="B58" s="114"/>
      <c r="C58" s="27">
        <v>2017</v>
      </c>
      <c r="D58" s="217">
        <f>+G92</f>
        <v>62.331821070000004</v>
      </c>
      <c r="E58" s="217">
        <f>+G119</f>
        <v>203.08667378999996</v>
      </c>
      <c r="F58" s="141">
        <f t="shared" si="5"/>
        <v>265.41849485999995</v>
      </c>
      <c r="G58" s="142">
        <f t="shared" si="6"/>
        <v>0.28899157050795243</v>
      </c>
      <c r="H58" s="19"/>
      <c r="I58" s="139" t="s">
        <v>32</v>
      </c>
      <c r="J58" s="140"/>
      <c r="K58" s="147">
        <f>+K80+K107</f>
        <v>7.7429613599999989</v>
      </c>
      <c r="L58" s="148">
        <f t="shared" si="7"/>
        <v>8.1575384738386506E-2</v>
      </c>
      <c r="M58" s="147">
        <f>+M80+M107</f>
        <v>7.682103699999999</v>
      </c>
      <c r="N58" s="148">
        <f t="shared" si="8"/>
        <v>7.7518400851787073E-2</v>
      </c>
      <c r="O58" s="40"/>
    </row>
    <row r="59" spans="2:15" x14ac:dyDescent="0.25">
      <c r="B59" s="114"/>
      <c r="C59" s="261" t="s">
        <v>16</v>
      </c>
      <c r="D59" s="261"/>
      <c r="E59" s="261"/>
      <c r="F59" s="261"/>
      <c r="G59" s="261"/>
      <c r="H59" s="19"/>
      <c r="I59" s="137" t="s">
        <v>34</v>
      </c>
      <c r="J59" s="138"/>
      <c r="K59" s="147">
        <f>+K81+K108</f>
        <v>87.174903689999994</v>
      </c>
      <c r="L59" s="148">
        <f t="shared" si="7"/>
        <v>0.91842461526161356</v>
      </c>
      <c r="M59" s="147">
        <f>+M81+M108</f>
        <v>91.418285570000009</v>
      </c>
      <c r="N59" s="148">
        <f t="shared" si="8"/>
        <v>0.92248159914821293</v>
      </c>
      <c r="O59" s="40"/>
    </row>
    <row r="60" spans="2:15" x14ac:dyDescent="0.25">
      <c r="B60" s="114"/>
      <c r="C60" s="228"/>
      <c r="D60" s="228"/>
      <c r="E60" s="228"/>
      <c r="F60" s="228"/>
      <c r="G60" s="228"/>
      <c r="H60" s="19"/>
      <c r="I60" s="110" t="s">
        <v>36</v>
      </c>
      <c r="J60" s="64"/>
      <c r="K60" s="147">
        <f>+K82+K109</f>
        <v>0</v>
      </c>
      <c r="L60" s="148">
        <f t="shared" si="7"/>
        <v>0</v>
      </c>
      <c r="M60" s="147">
        <f>+M82+M109</f>
        <v>0</v>
      </c>
      <c r="N60" s="148">
        <f t="shared" si="8"/>
        <v>0</v>
      </c>
      <c r="O60" s="40"/>
    </row>
    <row r="61" spans="2:15" x14ac:dyDescent="0.25">
      <c r="B61" s="114"/>
      <c r="C61" s="228"/>
      <c r="D61" s="228"/>
      <c r="E61" s="228"/>
      <c r="F61" s="228"/>
      <c r="G61" s="228"/>
      <c r="H61" s="19"/>
      <c r="I61" s="110" t="s">
        <v>40</v>
      </c>
      <c r="J61" s="64"/>
      <c r="K61" s="147">
        <f>+K84+K111</f>
        <v>0</v>
      </c>
      <c r="L61" s="148">
        <f t="shared" si="7"/>
        <v>0</v>
      </c>
      <c r="M61" s="147">
        <f>+M84+M111</f>
        <v>0</v>
      </c>
      <c r="N61" s="148">
        <f t="shared" si="8"/>
        <v>0</v>
      </c>
      <c r="O61" s="40"/>
    </row>
    <row r="62" spans="2:15" x14ac:dyDescent="0.25">
      <c r="B62" s="114"/>
      <c r="C62" s="228"/>
      <c r="D62" s="228"/>
      <c r="E62" s="228"/>
      <c r="F62" s="228"/>
      <c r="G62" s="228"/>
      <c r="H62" s="19"/>
      <c r="I62" s="110" t="s">
        <v>38</v>
      </c>
      <c r="J62" s="64"/>
      <c r="K62" s="104">
        <f>+K83+K110</f>
        <v>0</v>
      </c>
      <c r="L62" s="73">
        <f t="shared" si="7"/>
        <v>0</v>
      </c>
      <c r="M62" s="104">
        <f>+M83+M110</f>
        <v>0</v>
      </c>
      <c r="N62" s="73">
        <f t="shared" si="8"/>
        <v>0</v>
      </c>
      <c r="O62" s="40"/>
    </row>
    <row r="63" spans="2:15" x14ac:dyDescent="0.25">
      <c r="B63" s="114"/>
      <c r="C63" s="228"/>
      <c r="D63" s="228"/>
      <c r="E63" s="228"/>
      <c r="F63" s="228"/>
      <c r="G63" s="228"/>
      <c r="H63" s="19"/>
      <c r="I63" s="136" t="s">
        <v>3</v>
      </c>
      <c r="J63" s="75"/>
      <c r="K63" s="149">
        <f>SUM(K57:K62)</f>
        <v>94.917865049999989</v>
      </c>
      <c r="L63" s="150">
        <f t="shared" si="7"/>
        <v>1</v>
      </c>
      <c r="M63" s="149">
        <f>SUM(M57:M62)</f>
        <v>99.100389270000008</v>
      </c>
      <c r="N63" s="150">
        <f t="shared" si="8"/>
        <v>1</v>
      </c>
      <c r="O63" s="40"/>
    </row>
    <row r="64" spans="2:15" x14ac:dyDescent="0.25">
      <c r="B64" s="114"/>
      <c r="C64" s="228"/>
      <c r="D64" s="228"/>
      <c r="E64" s="228"/>
      <c r="F64" s="228"/>
      <c r="G64" s="228"/>
      <c r="H64" s="10"/>
      <c r="I64" s="261" t="s">
        <v>61</v>
      </c>
      <c r="J64" s="261"/>
      <c r="K64" s="261"/>
      <c r="L64" s="261"/>
      <c r="M64" s="261"/>
      <c r="N64" s="261"/>
      <c r="O64" s="40"/>
    </row>
    <row r="65" spans="2:15" x14ac:dyDescent="0.25">
      <c r="B65" s="114"/>
      <c r="C65" s="228"/>
      <c r="D65" s="228"/>
      <c r="E65" s="228"/>
      <c r="F65" s="228"/>
      <c r="G65" s="228"/>
      <c r="H65" s="19"/>
      <c r="I65" s="19"/>
      <c r="J65" s="19"/>
      <c r="K65" s="19"/>
      <c r="L65" s="36"/>
      <c r="M65" s="36"/>
      <c r="N65" s="36"/>
      <c r="O65" s="40"/>
    </row>
    <row r="66" spans="2:15" x14ac:dyDescent="0.25">
      <c r="B66" s="116"/>
      <c r="C66" s="117"/>
      <c r="D66" s="117"/>
      <c r="E66" s="117"/>
      <c r="F66" s="117"/>
      <c r="G66" s="117"/>
      <c r="H66" s="118"/>
      <c r="I66" s="118"/>
      <c r="J66" s="118"/>
      <c r="K66" s="118"/>
      <c r="L66" s="42"/>
      <c r="M66" s="42"/>
      <c r="N66" s="42"/>
      <c r="O66" s="43"/>
    </row>
    <row r="67" spans="2:15" x14ac:dyDescent="0.25">
      <c r="B67" s="115"/>
      <c r="C67" s="115"/>
      <c r="D67" s="115"/>
      <c r="E67" s="115"/>
      <c r="F67" s="115"/>
      <c r="G67" s="115"/>
      <c r="H67" s="119"/>
      <c r="I67" s="119"/>
      <c r="J67" s="119"/>
      <c r="K67" s="119"/>
      <c r="L67" s="36"/>
      <c r="M67" s="36"/>
      <c r="N67" s="36"/>
      <c r="O67" s="36"/>
    </row>
    <row r="68" spans="2:15" x14ac:dyDescent="0.25">
      <c r="B68" s="115"/>
      <c r="C68" s="115"/>
      <c r="D68" s="115"/>
      <c r="E68" s="115"/>
      <c r="F68" s="115"/>
      <c r="G68" s="115"/>
      <c r="H68" s="119"/>
      <c r="I68" s="119"/>
      <c r="J68" s="119"/>
      <c r="K68" s="119"/>
      <c r="L68" s="36"/>
      <c r="M68" s="36"/>
      <c r="N68" s="36"/>
      <c r="O68" s="36"/>
    </row>
    <row r="69" spans="2:15" x14ac:dyDescent="0.25">
      <c r="B69" s="156" t="s">
        <v>64</v>
      </c>
      <c r="C69" s="157"/>
      <c r="D69" s="157"/>
      <c r="E69" s="157"/>
      <c r="F69" s="157"/>
      <c r="G69" s="157"/>
      <c r="H69" s="113"/>
      <c r="I69" s="113"/>
      <c r="J69" s="113"/>
      <c r="K69" s="113"/>
      <c r="L69" s="120"/>
      <c r="M69" s="120"/>
      <c r="N69" s="120"/>
      <c r="O69" s="121"/>
    </row>
    <row r="70" spans="2:15" x14ac:dyDescent="0.25">
      <c r="B70" s="153" t="s">
        <v>63</v>
      </c>
      <c r="C70" s="154"/>
      <c r="D70" s="154"/>
      <c r="E70" s="155"/>
      <c r="F70" s="155"/>
      <c r="G70" s="155"/>
      <c r="H70" s="119"/>
      <c r="I70" s="119"/>
      <c r="J70" s="119"/>
      <c r="K70" s="119"/>
      <c r="L70" s="36"/>
      <c r="M70" s="36"/>
      <c r="N70" s="36"/>
      <c r="O70" s="40"/>
    </row>
    <row r="71" spans="2:15" x14ac:dyDescent="0.25">
      <c r="B71" s="28" t="s">
        <v>17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0"/>
    </row>
    <row r="72" spans="2:15" x14ac:dyDescent="0.25">
      <c r="B72" s="108" t="s">
        <v>18</v>
      </c>
      <c r="C72" s="61"/>
      <c r="D72" s="62"/>
      <c r="E72" s="45">
        <v>2016</v>
      </c>
      <c r="F72" s="45" t="s">
        <v>19</v>
      </c>
      <c r="G72" s="45">
        <v>2017</v>
      </c>
      <c r="H72" s="45" t="s">
        <v>19</v>
      </c>
      <c r="I72" s="36"/>
      <c r="J72" s="45" t="s">
        <v>20</v>
      </c>
      <c r="K72" s="45">
        <v>2016</v>
      </c>
      <c r="L72" s="45" t="s">
        <v>19</v>
      </c>
      <c r="M72" s="45">
        <v>2017</v>
      </c>
      <c r="N72" s="45" t="s">
        <v>19</v>
      </c>
      <c r="O72" s="40"/>
    </row>
    <row r="73" spans="2:15" x14ac:dyDescent="0.25">
      <c r="B73" s="109" t="s">
        <v>21</v>
      </c>
      <c r="C73" s="63"/>
      <c r="D73" s="64"/>
      <c r="E73" s="158"/>
      <c r="F73" s="65" t="str">
        <f t="shared" ref="F73:F91" si="9">+IF(E73="","",+E73/E$92)</f>
        <v/>
      </c>
      <c r="G73" s="158"/>
      <c r="H73" s="65" t="str">
        <f t="shared" ref="H73:H91" si="10">+IF(G73="","",+G73/G$92)</f>
        <v/>
      </c>
      <c r="I73" s="36"/>
      <c r="J73" s="66" t="s">
        <v>22</v>
      </c>
      <c r="K73" s="67">
        <f>+SUM(E73:E81)</f>
        <v>23.645090150000001</v>
      </c>
      <c r="L73" s="60">
        <f>+K73/K75</f>
        <v>0.76218905922028268</v>
      </c>
      <c r="M73" s="67">
        <f>+SUM(G73:G81)</f>
        <v>24.769612909999999</v>
      </c>
      <c r="N73" s="60">
        <f>+M73/M75</f>
        <v>0.39738311001989146</v>
      </c>
      <c r="O73" s="40"/>
    </row>
    <row r="74" spans="2:15" x14ac:dyDescent="0.25">
      <c r="B74" s="109" t="s">
        <v>23</v>
      </c>
      <c r="C74" s="63"/>
      <c r="D74" s="64"/>
      <c r="E74" s="158"/>
      <c r="F74" s="65" t="str">
        <f t="shared" si="9"/>
        <v/>
      </c>
      <c r="G74" s="158"/>
      <c r="H74" s="65" t="str">
        <f t="shared" si="10"/>
        <v/>
      </c>
      <c r="I74" s="36"/>
      <c r="J74" s="59" t="s">
        <v>1</v>
      </c>
      <c r="K74" s="67">
        <f>+SUM(E82:E91)</f>
        <v>7.3775148900000005</v>
      </c>
      <c r="L74" s="60">
        <f>+K74/K75</f>
        <v>0.23781094077971732</v>
      </c>
      <c r="M74" s="67">
        <f>+SUM(G82:G91)</f>
        <v>37.562208160000004</v>
      </c>
      <c r="N74" s="60">
        <f>+M74/M75</f>
        <v>0.60261688998010854</v>
      </c>
      <c r="O74" s="40"/>
    </row>
    <row r="75" spans="2:15" x14ac:dyDescent="0.25">
      <c r="B75" s="109" t="s">
        <v>24</v>
      </c>
      <c r="C75" s="63"/>
      <c r="D75" s="64"/>
      <c r="E75" s="158">
        <v>1.9412246799999999</v>
      </c>
      <c r="F75" s="65">
        <f t="shared" si="9"/>
        <v>6.2574521949301784E-2</v>
      </c>
      <c r="G75" s="158">
        <v>1.91504143</v>
      </c>
      <c r="H75" s="65">
        <f t="shared" si="10"/>
        <v>3.0723335162137592E-2</v>
      </c>
      <c r="I75" s="36"/>
      <c r="J75" s="68" t="s">
        <v>3</v>
      </c>
      <c r="K75" s="69">
        <f>SUM(K73:K74)</f>
        <v>31.022605040000002</v>
      </c>
      <c r="L75" s="70">
        <f>+L74+L73</f>
        <v>1</v>
      </c>
      <c r="M75" s="69">
        <f>SUM(M73:M74)</f>
        <v>62.331821070000004</v>
      </c>
      <c r="N75" s="70">
        <f>+N74+N73</f>
        <v>1</v>
      </c>
      <c r="O75" s="40"/>
    </row>
    <row r="76" spans="2:15" x14ac:dyDescent="0.25">
      <c r="B76" s="109" t="s">
        <v>25</v>
      </c>
      <c r="C76" s="63"/>
      <c r="D76" s="64"/>
      <c r="E76" s="158">
        <v>21.70386547</v>
      </c>
      <c r="F76" s="65">
        <f t="shared" si="9"/>
        <v>0.699614537270981</v>
      </c>
      <c r="G76" s="158">
        <v>22.854571480000001</v>
      </c>
      <c r="H76" s="65">
        <f t="shared" si="10"/>
        <v>0.36665977485775386</v>
      </c>
      <c r="I76" s="36"/>
      <c r="J76" s="36"/>
      <c r="K76" s="36"/>
      <c r="L76" s="36"/>
      <c r="M76" s="36"/>
      <c r="N76" s="36"/>
      <c r="O76" s="40"/>
    </row>
    <row r="77" spans="2:15" x14ac:dyDescent="0.25">
      <c r="B77" s="109" t="s">
        <v>26</v>
      </c>
      <c r="C77" s="63"/>
      <c r="D77" s="64"/>
      <c r="E77" s="158"/>
      <c r="F77" s="65" t="str">
        <f t="shared" si="9"/>
        <v/>
      </c>
      <c r="G77" s="158"/>
      <c r="H77" s="65" t="str">
        <f t="shared" si="10"/>
        <v/>
      </c>
      <c r="I77" s="36"/>
      <c r="J77" s="36"/>
      <c r="K77" s="115"/>
      <c r="L77" s="115"/>
      <c r="M77" s="36"/>
      <c r="N77" s="36"/>
      <c r="O77" s="40"/>
    </row>
    <row r="78" spans="2:15" x14ac:dyDescent="0.25">
      <c r="B78" s="109" t="s">
        <v>27</v>
      </c>
      <c r="C78" s="63"/>
      <c r="D78" s="64"/>
      <c r="E78" s="158"/>
      <c r="F78" s="65" t="str">
        <f t="shared" si="9"/>
        <v/>
      </c>
      <c r="G78" s="158"/>
      <c r="H78" s="65" t="str">
        <f t="shared" si="10"/>
        <v/>
      </c>
      <c r="I78" s="36"/>
      <c r="J78" s="71" t="s">
        <v>28</v>
      </c>
      <c r="K78" s="45">
        <v>2016</v>
      </c>
      <c r="L78" s="45" t="s">
        <v>19</v>
      </c>
      <c r="M78" s="45">
        <v>2017</v>
      </c>
      <c r="N78" s="45" t="s">
        <v>19</v>
      </c>
      <c r="O78" s="40"/>
    </row>
    <row r="79" spans="2:15" x14ac:dyDescent="0.25">
      <c r="B79" s="110" t="s">
        <v>29</v>
      </c>
      <c r="C79" s="63"/>
      <c r="D79" s="64"/>
      <c r="E79" s="158"/>
      <c r="F79" s="65" t="str">
        <f t="shared" si="9"/>
        <v/>
      </c>
      <c r="G79" s="158"/>
      <c r="H79" s="65" t="str">
        <f t="shared" si="10"/>
        <v/>
      </c>
      <c r="I79" s="36"/>
      <c r="J79" s="72" t="s">
        <v>30</v>
      </c>
      <c r="K79" s="67">
        <f>+E73+E74</f>
        <v>0</v>
      </c>
      <c r="L79" s="60">
        <f>+K79/K$85</f>
        <v>0</v>
      </c>
      <c r="M79" s="67">
        <f>+G73+G74</f>
        <v>0</v>
      </c>
      <c r="N79" s="60">
        <f t="shared" ref="N79:N85" si="11">+M79/M$85</f>
        <v>0</v>
      </c>
      <c r="O79" s="40"/>
    </row>
    <row r="80" spans="2:15" x14ac:dyDescent="0.25">
      <c r="B80" s="109" t="s">
        <v>31</v>
      </c>
      <c r="C80" s="63"/>
      <c r="D80" s="64"/>
      <c r="E80" s="158"/>
      <c r="F80" s="65" t="str">
        <f t="shared" si="9"/>
        <v/>
      </c>
      <c r="G80" s="158"/>
      <c r="H80" s="65" t="str">
        <f t="shared" si="10"/>
        <v/>
      </c>
      <c r="I80" s="36"/>
      <c r="J80" s="72" t="s">
        <v>32</v>
      </c>
      <c r="K80" s="67">
        <f>+E75</f>
        <v>1.9412246799999999</v>
      </c>
      <c r="L80" s="60">
        <f t="shared" ref="L80:L85" si="12">+K80/K$85</f>
        <v>8.209842583323794E-2</v>
      </c>
      <c r="M80" s="67">
        <f>+G75</f>
        <v>1.91504143</v>
      </c>
      <c r="N80" s="60">
        <f t="shared" si="11"/>
        <v>7.73141444300431E-2</v>
      </c>
      <c r="O80" s="40"/>
    </row>
    <row r="81" spans="2:15" x14ac:dyDescent="0.25">
      <c r="B81" s="109" t="s">
        <v>33</v>
      </c>
      <c r="C81" s="63"/>
      <c r="D81" s="64"/>
      <c r="E81" s="158"/>
      <c r="F81" s="65" t="str">
        <f t="shared" si="9"/>
        <v/>
      </c>
      <c r="G81" s="158"/>
      <c r="H81" s="65" t="str">
        <f t="shared" si="10"/>
        <v/>
      </c>
      <c r="I81" s="36"/>
      <c r="J81" s="72" t="s">
        <v>34</v>
      </c>
      <c r="K81" s="67">
        <f>+E76</f>
        <v>21.70386547</v>
      </c>
      <c r="L81" s="60">
        <f t="shared" si="12"/>
        <v>0.91790157416676199</v>
      </c>
      <c r="M81" s="67">
        <f>+G76</f>
        <v>22.854571480000001</v>
      </c>
      <c r="N81" s="60">
        <f t="shared" si="11"/>
        <v>0.92268585556995697</v>
      </c>
      <c r="O81" s="40"/>
    </row>
    <row r="82" spans="2:15" x14ac:dyDescent="0.25">
      <c r="B82" s="109" t="s">
        <v>35</v>
      </c>
      <c r="C82" s="63"/>
      <c r="D82" s="64"/>
      <c r="E82" s="158"/>
      <c r="F82" s="65" t="str">
        <f t="shared" si="9"/>
        <v/>
      </c>
      <c r="G82" s="158">
        <v>29.874592920000001</v>
      </c>
      <c r="H82" s="65">
        <f t="shared" si="10"/>
        <v>0.4792831720165881</v>
      </c>
      <c r="I82" s="36"/>
      <c r="J82" s="72" t="s">
        <v>36</v>
      </c>
      <c r="K82" s="67">
        <f>+E77+E78</f>
        <v>0</v>
      </c>
      <c r="L82" s="60">
        <f t="shared" si="12"/>
        <v>0</v>
      </c>
      <c r="M82" s="67">
        <f>+G77+G78</f>
        <v>0</v>
      </c>
      <c r="N82" s="60">
        <f t="shared" si="11"/>
        <v>0</v>
      </c>
      <c r="O82" s="40"/>
    </row>
    <row r="83" spans="2:15" x14ac:dyDescent="0.25">
      <c r="B83" s="109" t="s">
        <v>37</v>
      </c>
      <c r="C83" s="63"/>
      <c r="D83" s="64"/>
      <c r="E83" s="158"/>
      <c r="F83" s="65" t="str">
        <f t="shared" si="9"/>
        <v/>
      </c>
      <c r="G83" s="158"/>
      <c r="H83" s="65" t="str">
        <f t="shared" si="10"/>
        <v/>
      </c>
      <c r="I83" s="36"/>
      <c r="J83" s="73" t="s">
        <v>38</v>
      </c>
      <c r="K83" s="67">
        <f>+E79</f>
        <v>0</v>
      </c>
      <c r="L83" s="60">
        <f t="shared" si="12"/>
        <v>0</v>
      </c>
      <c r="M83" s="67">
        <f>+G79</f>
        <v>0</v>
      </c>
      <c r="N83" s="60">
        <f t="shared" si="11"/>
        <v>0</v>
      </c>
      <c r="O83" s="40"/>
    </row>
    <row r="84" spans="2:15" x14ac:dyDescent="0.25">
      <c r="B84" s="110" t="s">
        <v>39</v>
      </c>
      <c r="C84" s="63"/>
      <c r="D84" s="64"/>
      <c r="E84" s="158"/>
      <c r="F84" s="65" t="str">
        <f t="shared" si="9"/>
        <v/>
      </c>
      <c r="G84" s="158"/>
      <c r="H84" s="65" t="str">
        <f t="shared" si="10"/>
        <v/>
      </c>
      <c r="I84" s="36"/>
      <c r="J84" s="72" t="s">
        <v>40</v>
      </c>
      <c r="K84" s="67">
        <f>+E80+E81</f>
        <v>0</v>
      </c>
      <c r="L84" s="60">
        <f t="shared" si="12"/>
        <v>0</v>
      </c>
      <c r="M84" s="67">
        <f>+G80+G81</f>
        <v>0</v>
      </c>
      <c r="N84" s="60">
        <f t="shared" si="11"/>
        <v>0</v>
      </c>
      <c r="O84" s="40"/>
    </row>
    <row r="85" spans="2:15" x14ac:dyDescent="0.25">
      <c r="B85" s="110" t="s">
        <v>41</v>
      </c>
      <c r="C85" s="63"/>
      <c r="D85" s="64"/>
      <c r="E85" s="158"/>
      <c r="F85" s="65" t="str">
        <f t="shared" si="9"/>
        <v/>
      </c>
      <c r="G85" s="158"/>
      <c r="H85" s="65" t="str">
        <f t="shared" si="10"/>
        <v/>
      </c>
      <c r="I85" s="36"/>
      <c r="J85" s="68" t="s">
        <v>3</v>
      </c>
      <c r="K85" s="69">
        <f>SUM(K79:K84)</f>
        <v>23.645090150000001</v>
      </c>
      <c r="L85" s="70">
        <f t="shared" si="12"/>
        <v>1</v>
      </c>
      <c r="M85" s="69">
        <f>SUM(M79:M84)</f>
        <v>24.769612909999999</v>
      </c>
      <c r="N85" s="70">
        <f t="shared" si="11"/>
        <v>1</v>
      </c>
      <c r="O85" s="40"/>
    </row>
    <row r="86" spans="2:15" x14ac:dyDescent="0.25">
      <c r="B86" s="109" t="s">
        <v>42</v>
      </c>
      <c r="C86" s="63"/>
      <c r="D86" s="64"/>
      <c r="E86" s="158"/>
      <c r="F86" s="65" t="str">
        <f t="shared" si="9"/>
        <v/>
      </c>
      <c r="G86" s="158"/>
      <c r="H86" s="65" t="str">
        <f t="shared" si="10"/>
        <v/>
      </c>
      <c r="I86" s="36"/>
      <c r="J86" s="36"/>
      <c r="K86" s="36"/>
      <c r="L86" s="36"/>
      <c r="M86" s="36"/>
      <c r="N86" s="36"/>
      <c r="O86" s="40"/>
    </row>
    <row r="87" spans="2:15" x14ac:dyDescent="0.25">
      <c r="B87" s="109" t="s">
        <v>43</v>
      </c>
      <c r="C87" s="63"/>
      <c r="D87" s="64"/>
      <c r="E87" s="158"/>
      <c r="F87" s="65" t="str">
        <f t="shared" si="9"/>
        <v/>
      </c>
      <c r="G87" s="158"/>
      <c r="H87" s="65" t="str">
        <f t="shared" si="10"/>
        <v/>
      </c>
      <c r="I87" s="36"/>
      <c r="J87" s="36"/>
      <c r="K87" s="36"/>
      <c r="L87" s="36"/>
      <c r="M87" s="36"/>
      <c r="N87" s="36"/>
      <c r="O87" s="40"/>
    </row>
    <row r="88" spans="2:15" x14ac:dyDescent="0.25">
      <c r="B88" s="109" t="s">
        <v>44</v>
      </c>
      <c r="C88" s="63"/>
      <c r="D88" s="64"/>
      <c r="E88" s="158">
        <v>4.26</v>
      </c>
      <c r="F88" s="65">
        <f t="shared" si="9"/>
        <v>0.13731922237050148</v>
      </c>
      <c r="G88" s="158">
        <v>2.94</v>
      </c>
      <c r="H88" s="65">
        <f t="shared" si="10"/>
        <v>4.7166919713420782E-2</v>
      </c>
      <c r="I88" s="36"/>
      <c r="J88" s="36"/>
      <c r="K88" s="36"/>
      <c r="L88" s="36"/>
      <c r="M88" s="36"/>
      <c r="N88" s="36"/>
      <c r="O88" s="40"/>
    </row>
    <row r="89" spans="2:15" x14ac:dyDescent="0.25">
      <c r="B89" s="109" t="s">
        <v>45</v>
      </c>
      <c r="C89" s="63"/>
      <c r="D89" s="64"/>
      <c r="E89" s="158">
        <v>3.1175148900000003</v>
      </c>
      <c r="F89" s="65">
        <f t="shared" si="9"/>
        <v>0.10049171840921585</v>
      </c>
      <c r="G89" s="158">
        <v>4.74761524</v>
      </c>
      <c r="H89" s="65">
        <f t="shared" si="10"/>
        <v>7.6166798250099643E-2</v>
      </c>
      <c r="I89" s="36"/>
      <c r="J89" s="36"/>
      <c r="K89" s="36"/>
      <c r="L89" s="36"/>
      <c r="M89" s="36"/>
      <c r="N89" s="36"/>
      <c r="O89" s="40"/>
    </row>
    <row r="90" spans="2:15" x14ac:dyDescent="0.25">
      <c r="B90" s="109" t="s">
        <v>46</v>
      </c>
      <c r="C90" s="63"/>
      <c r="D90" s="64"/>
      <c r="E90" s="158"/>
      <c r="F90" s="65" t="str">
        <f t="shared" si="9"/>
        <v/>
      </c>
      <c r="G90" s="158"/>
      <c r="H90" s="65" t="str">
        <f t="shared" si="10"/>
        <v/>
      </c>
      <c r="I90" s="36"/>
      <c r="J90" s="36"/>
      <c r="K90" s="36"/>
      <c r="L90" s="36"/>
      <c r="M90" s="36"/>
      <c r="N90" s="36"/>
      <c r="O90" s="40"/>
    </row>
    <row r="91" spans="2:15" x14ac:dyDescent="0.25">
      <c r="B91" s="109" t="s">
        <v>47</v>
      </c>
      <c r="C91" s="63"/>
      <c r="D91" s="64"/>
      <c r="E91" s="232"/>
      <c r="F91" s="65" t="str">
        <f t="shared" si="9"/>
        <v/>
      </c>
      <c r="G91" s="158"/>
      <c r="H91" s="65" t="str">
        <f t="shared" si="10"/>
        <v/>
      </c>
      <c r="I91" s="36"/>
      <c r="J91" s="36"/>
      <c r="K91" s="36"/>
      <c r="L91" s="36"/>
      <c r="M91" s="36"/>
      <c r="N91" s="36"/>
      <c r="O91" s="40"/>
    </row>
    <row r="92" spans="2:15" x14ac:dyDescent="0.25">
      <c r="B92" s="111" t="s">
        <v>48</v>
      </c>
      <c r="C92" s="74"/>
      <c r="D92" s="75"/>
      <c r="E92" s="69">
        <f>SUM(E73:E91)</f>
        <v>31.022605039999998</v>
      </c>
      <c r="F92" s="76">
        <f>SUM(F73:F91)</f>
        <v>1</v>
      </c>
      <c r="G92" s="135">
        <f>SUM(G73:G91)</f>
        <v>62.331821070000004</v>
      </c>
      <c r="H92" s="76">
        <f>SUM(H73:H91)</f>
        <v>1</v>
      </c>
      <c r="I92" s="36"/>
      <c r="J92" s="36"/>
      <c r="K92" s="36"/>
      <c r="L92" s="36"/>
      <c r="M92" s="36"/>
      <c r="N92" s="36"/>
      <c r="O92" s="40"/>
    </row>
    <row r="93" spans="2:15" x14ac:dyDescent="0.25">
      <c r="B93" s="260" t="s">
        <v>59</v>
      </c>
      <c r="C93" s="261"/>
      <c r="D93" s="261"/>
      <c r="E93" s="261"/>
      <c r="F93" s="261"/>
      <c r="G93" s="261"/>
      <c r="H93" s="261"/>
      <c r="I93" s="36"/>
      <c r="J93" s="36"/>
      <c r="K93" s="36"/>
      <c r="L93" s="36"/>
      <c r="M93" s="36"/>
      <c r="N93" s="36"/>
      <c r="O93" s="40"/>
    </row>
    <row r="94" spans="2:15" x14ac:dyDescent="0.25">
      <c r="B94" s="39"/>
      <c r="C94" s="122"/>
      <c r="D94" s="122"/>
      <c r="E94" s="122"/>
      <c r="F94" s="122"/>
      <c r="G94" s="122"/>
      <c r="H94" s="36"/>
      <c r="I94" s="36"/>
      <c r="J94" s="36"/>
      <c r="K94" s="36"/>
      <c r="L94" s="36"/>
      <c r="M94" s="36"/>
      <c r="N94" s="36"/>
      <c r="O94" s="40"/>
    </row>
    <row r="95" spans="2:15" x14ac:dyDescent="0.25">
      <c r="B95" s="39"/>
      <c r="C95" s="122"/>
      <c r="D95" s="122"/>
      <c r="E95" s="122"/>
      <c r="F95" s="122"/>
      <c r="G95" s="122"/>
      <c r="H95" s="36"/>
      <c r="I95" s="36"/>
      <c r="J95" s="36"/>
      <c r="K95" s="36"/>
      <c r="L95" s="36"/>
      <c r="M95" s="36"/>
      <c r="N95" s="36"/>
      <c r="O95" s="40"/>
    </row>
    <row r="96" spans="2:15" x14ac:dyDescent="0.25">
      <c r="B96" s="39"/>
      <c r="C96" s="122"/>
      <c r="D96" s="122"/>
      <c r="E96" s="122"/>
      <c r="F96" s="122"/>
      <c r="G96" s="122"/>
      <c r="H96" s="36"/>
      <c r="I96" s="36"/>
      <c r="J96" s="36"/>
      <c r="K96" s="36"/>
      <c r="L96" s="36"/>
      <c r="M96" s="36"/>
      <c r="N96" s="36"/>
      <c r="O96" s="40"/>
    </row>
    <row r="97" spans="2:15" x14ac:dyDescent="0.25">
      <c r="B97" s="152" t="s">
        <v>62</v>
      </c>
      <c r="C97" s="26"/>
      <c r="D97" s="26"/>
      <c r="E97" s="26"/>
      <c r="F97" s="26"/>
      <c r="G97" s="26"/>
      <c r="H97" s="36"/>
      <c r="I97" s="36"/>
      <c r="J97" s="36"/>
      <c r="K97" s="36"/>
      <c r="L97" s="36"/>
      <c r="M97" s="36"/>
      <c r="N97" s="36"/>
      <c r="O97" s="40"/>
    </row>
    <row r="98" spans="2:15" x14ac:dyDescent="0.25">
      <c r="B98" s="28" t="s">
        <v>17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40"/>
    </row>
    <row r="99" spans="2:15" x14ac:dyDescent="0.25">
      <c r="B99" s="108" t="s">
        <v>18</v>
      </c>
      <c r="C99" s="61"/>
      <c r="D99" s="62"/>
      <c r="E99" s="45">
        <v>2016</v>
      </c>
      <c r="F99" s="45" t="s">
        <v>19</v>
      </c>
      <c r="G99" s="45">
        <v>2017</v>
      </c>
      <c r="H99" s="45" t="s">
        <v>19</v>
      </c>
      <c r="I99" s="123"/>
      <c r="J99" s="45" t="s">
        <v>20</v>
      </c>
      <c r="K99" s="45">
        <v>2016</v>
      </c>
      <c r="L99" s="45" t="s">
        <v>19</v>
      </c>
      <c r="M99" s="45">
        <v>2017</v>
      </c>
      <c r="N99" s="45" t="s">
        <v>19</v>
      </c>
      <c r="O99" s="124"/>
    </row>
    <row r="100" spans="2:15" x14ac:dyDescent="0.25">
      <c r="B100" s="109" t="s">
        <v>21</v>
      </c>
      <c r="C100" s="63"/>
      <c r="D100" s="64"/>
      <c r="E100" s="158"/>
      <c r="F100" s="65" t="str">
        <f>+IF(E100="","",+E100/E$119)</f>
        <v/>
      </c>
      <c r="G100" s="158"/>
      <c r="H100" s="65" t="str">
        <f>+IF(G100="","",+G100/G$119)</f>
        <v/>
      </c>
      <c r="I100" s="125"/>
      <c r="J100" s="66" t="s">
        <v>22</v>
      </c>
      <c r="K100" s="67">
        <f>+SUM(E100:E107)</f>
        <v>71.272774900000002</v>
      </c>
      <c r="L100" s="60">
        <f>+K100/K102</f>
        <v>0.40753118044500664</v>
      </c>
      <c r="M100" s="67">
        <f>+SUM(G100:G107)</f>
        <v>74.330776360000002</v>
      </c>
      <c r="N100" s="60">
        <f>+M100/M102</f>
        <v>0.36600518868540388</v>
      </c>
      <c r="O100" s="126"/>
    </row>
    <row r="101" spans="2:15" x14ac:dyDescent="0.25">
      <c r="B101" s="109" t="s">
        <v>23</v>
      </c>
      <c r="C101" s="63"/>
      <c r="D101" s="64"/>
      <c r="E101" s="158"/>
      <c r="F101" s="65" t="str">
        <f t="shared" ref="F101:H119" si="13">+IF(E101="","",+E101/E$119)</f>
        <v/>
      </c>
      <c r="G101" s="158"/>
      <c r="H101" s="65" t="str">
        <f t="shared" si="13"/>
        <v/>
      </c>
      <c r="I101" s="125"/>
      <c r="J101" s="59" t="s">
        <v>1</v>
      </c>
      <c r="K101" s="67">
        <f>+SUM(E108:E118)</f>
        <v>103.6163583</v>
      </c>
      <c r="L101" s="60">
        <f>+K101/K102</f>
        <v>0.59246881955499342</v>
      </c>
      <c r="M101" s="67">
        <f>+SUM(G108:G118)</f>
        <v>128.75589742999998</v>
      </c>
      <c r="N101" s="60">
        <f>+M101/M102</f>
        <v>0.63399481131459623</v>
      </c>
      <c r="O101" s="126"/>
    </row>
    <row r="102" spans="2:15" x14ac:dyDescent="0.25">
      <c r="B102" s="109" t="s">
        <v>24</v>
      </c>
      <c r="C102" s="63"/>
      <c r="D102" s="64"/>
      <c r="E102" s="158">
        <v>5.8017366799999994</v>
      </c>
      <c r="F102" s="65">
        <f t="shared" si="13"/>
        <v>3.3173797444380038E-2</v>
      </c>
      <c r="G102" s="158">
        <v>5.7670622699999994</v>
      </c>
      <c r="H102" s="65">
        <f t="shared" si="13"/>
        <v>2.8397049212413518E-2</v>
      </c>
      <c r="I102" s="125"/>
      <c r="J102" s="68" t="s">
        <v>3</v>
      </c>
      <c r="K102" s="69">
        <f>SUM(K100:K101)</f>
        <v>174.8891332</v>
      </c>
      <c r="L102" s="70">
        <f>+L101+L100</f>
        <v>1</v>
      </c>
      <c r="M102" s="69">
        <f>SUM(M100:M101)</f>
        <v>203.08667378999996</v>
      </c>
      <c r="N102" s="70">
        <f>+N101+N100</f>
        <v>1</v>
      </c>
      <c r="O102" s="126"/>
    </row>
    <row r="103" spans="2:15" x14ac:dyDescent="0.25">
      <c r="B103" s="109" t="s">
        <v>25</v>
      </c>
      <c r="C103" s="63"/>
      <c r="D103" s="64"/>
      <c r="E103" s="158">
        <v>65.471038219999997</v>
      </c>
      <c r="F103" s="65">
        <f t="shared" si="13"/>
        <v>0.37435738300062665</v>
      </c>
      <c r="G103" s="158">
        <v>68.563714090000005</v>
      </c>
      <c r="H103" s="65">
        <f t="shared" si="13"/>
        <v>0.33760813947299034</v>
      </c>
      <c r="I103" s="125"/>
      <c r="J103" s="36"/>
      <c r="K103" s="36"/>
      <c r="L103" s="36"/>
      <c r="M103" s="36"/>
      <c r="N103" s="36"/>
      <c r="O103" s="126"/>
    </row>
    <row r="104" spans="2:15" x14ac:dyDescent="0.25">
      <c r="B104" s="109" t="s">
        <v>26</v>
      </c>
      <c r="C104" s="63"/>
      <c r="D104" s="64"/>
      <c r="E104" s="158"/>
      <c r="F104" s="65" t="str">
        <f t="shared" si="13"/>
        <v/>
      </c>
      <c r="G104" s="158"/>
      <c r="H104" s="65" t="str">
        <f t="shared" si="13"/>
        <v/>
      </c>
      <c r="I104" s="26"/>
      <c r="J104" s="36"/>
      <c r="K104" s="115"/>
      <c r="L104" s="115"/>
      <c r="M104" s="36"/>
      <c r="N104" s="36"/>
      <c r="O104" s="25"/>
    </row>
    <row r="105" spans="2:15" x14ac:dyDescent="0.25">
      <c r="B105" s="109" t="s">
        <v>27</v>
      </c>
      <c r="C105" s="63"/>
      <c r="D105" s="64"/>
      <c r="E105" s="158"/>
      <c r="F105" s="65" t="str">
        <f t="shared" si="13"/>
        <v/>
      </c>
      <c r="G105" s="158"/>
      <c r="H105" s="65" t="str">
        <f t="shared" si="13"/>
        <v/>
      </c>
      <c r="I105" s="36"/>
      <c r="J105" s="71" t="s">
        <v>28</v>
      </c>
      <c r="K105" s="45">
        <v>2016</v>
      </c>
      <c r="L105" s="45" t="s">
        <v>19</v>
      </c>
      <c r="M105" s="45">
        <v>2017</v>
      </c>
      <c r="N105" s="45" t="s">
        <v>19</v>
      </c>
      <c r="O105" s="40"/>
    </row>
    <row r="106" spans="2:15" x14ac:dyDescent="0.25">
      <c r="B106" s="109" t="s">
        <v>31</v>
      </c>
      <c r="C106" s="63"/>
      <c r="D106" s="64"/>
      <c r="E106" s="158"/>
      <c r="F106" s="65" t="str">
        <f t="shared" si="13"/>
        <v/>
      </c>
      <c r="G106" s="158"/>
      <c r="H106" s="65" t="str">
        <f t="shared" si="13"/>
        <v/>
      </c>
      <c r="I106" s="36"/>
      <c r="J106" s="72" t="s">
        <v>30</v>
      </c>
      <c r="K106" s="67">
        <f>+E100+E101</f>
        <v>0</v>
      </c>
      <c r="L106" s="60">
        <f t="shared" ref="L106:L107" si="14">+K106/K$112</f>
        <v>0</v>
      </c>
      <c r="M106" s="67">
        <f>+G100+G101</f>
        <v>0</v>
      </c>
      <c r="N106" s="60">
        <f t="shared" ref="N106" si="15">+M106/M$112</f>
        <v>0</v>
      </c>
      <c r="O106" s="40"/>
    </row>
    <row r="107" spans="2:15" x14ac:dyDescent="0.25">
      <c r="B107" s="109" t="s">
        <v>33</v>
      </c>
      <c r="C107" s="63"/>
      <c r="D107" s="64"/>
      <c r="E107" s="158"/>
      <c r="F107" s="65" t="str">
        <f t="shared" si="13"/>
        <v/>
      </c>
      <c r="G107" s="158"/>
      <c r="H107" s="65" t="str">
        <f t="shared" si="13"/>
        <v/>
      </c>
      <c r="I107" s="123"/>
      <c r="J107" s="72" t="s">
        <v>32</v>
      </c>
      <c r="K107" s="67">
        <f>+E102</f>
        <v>5.8017366799999994</v>
      </c>
      <c r="L107" s="60">
        <f t="shared" si="14"/>
        <v>8.1401863308117092E-2</v>
      </c>
      <c r="M107" s="67">
        <f>+G102</f>
        <v>5.7670622699999994</v>
      </c>
      <c r="N107" s="60">
        <f>+M107/M$112</f>
        <v>7.7586466231280446E-2</v>
      </c>
      <c r="O107" s="124"/>
    </row>
    <row r="108" spans="2:15" x14ac:dyDescent="0.25">
      <c r="B108" s="109" t="s">
        <v>65</v>
      </c>
      <c r="C108" s="63"/>
      <c r="D108" s="64"/>
      <c r="E108" s="158"/>
      <c r="F108" s="65" t="str">
        <f t="shared" si="13"/>
        <v/>
      </c>
      <c r="G108" s="158"/>
      <c r="H108" s="65" t="str">
        <f t="shared" si="13"/>
        <v/>
      </c>
      <c r="I108" s="119"/>
      <c r="J108" s="72" t="s">
        <v>34</v>
      </c>
      <c r="K108" s="67">
        <f>+E103</f>
        <v>65.471038219999997</v>
      </c>
      <c r="L108" s="60">
        <f>+K108/K$112</f>
        <v>0.91859813669188284</v>
      </c>
      <c r="M108" s="67">
        <f>+G103</f>
        <v>68.563714090000005</v>
      </c>
      <c r="N108" s="60">
        <f t="shared" ref="N108:N112" si="16">+M108/M$112</f>
        <v>0.9224135337687196</v>
      </c>
      <c r="O108" s="127"/>
    </row>
    <row r="109" spans="2:15" x14ac:dyDescent="0.25">
      <c r="B109" s="110" t="s">
        <v>39</v>
      </c>
      <c r="C109" s="63"/>
      <c r="D109" s="64"/>
      <c r="E109" s="158"/>
      <c r="F109" s="65" t="str">
        <f t="shared" si="13"/>
        <v/>
      </c>
      <c r="G109" s="158"/>
      <c r="H109" s="65" t="str">
        <f t="shared" si="13"/>
        <v/>
      </c>
      <c r="I109" s="119"/>
      <c r="J109" s="72" t="s">
        <v>36</v>
      </c>
      <c r="K109" s="67">
        <f>+E104+E105</f>
        <v>0</v>
      </c>
      <c r="L109" s="60">
        <f t="shared" ref="L109:L112" si="17">+K109/K$112</f>
        <v>0</v>
      </c>
      <c r="M109" s="67">
        <f>+G104+G105</f>
        <v>0</v>
      </c>
      <c r="N109" s="60">
        <f t="shared" si="16"/>
        <v>0</v>
      </c>
      <c r="O109" s="127"/>
    </row>
    <row r="110" spans="2:15" x14ac:dyDescent="0.25">
      <c r="B110" s="110" t="s">
        <v>41</v>
      </c>
      <c r="C110" s="63"/>
      <c r="D110" s="64"/>
      <c r="E110" s="158">
        <v>0.46083499999999999</v>
      </c>
      <c r="F110" s="65">
        <f t="shared" si="13"/>
        <v>2.635012202118914E-3</v>
      </c>
      <c r="G110" s="158">
        <v>4.2371749999999997</v>
      </c>
      <c r="H110" s="65">
        <f t="shared" si="13"/>
        <v>2.086387511758361E-2</v>
      </c>
      <c r="I110" s="119"/>
      <c r="J110" s="73" t="s">
        <v>38</v>
      </c>
      <c r="K110" s="67"/>
      <c r="L110" s="60">
        <f t="shared" si="17"/>
        <v>0</v>
      </c>
      <c r="M110" s="67"/>
      <c r="N110" s="60">
        <f t="shared" si="16"/>
        <v>0</v>
      </c>
      <c r="O110" s="127"/>
    </row>
    <row r="111" spans="2:15" x14ac:dyDescent="0.25">
      <c r="B111" s="109" t="s">
        <v>49</v>
      </c>
      <c r="C111" s="63"/>
      <c r="D111" s="64"/>
      <c r="E111" s="158"/>
      <c r="F111" s="65" t="str">
        <f t="shared" si="13"/>
        <v/>
      </c>
      <c r="G111" s="158"/>
      <c r="H111" s="65" t="str">
        <f t="shared" si="13"/>
        <v/>
      </c>
      <c r="I111" s="26"/>
      <c r="J111" s="72" t="s">
        <v>40</v>
      </c>
      <c r="K111" s="67">
        <f>+E107+E106</f>
        <v>0</v>
      </c>
      <c r="L111" s="60">
        <f t="shared" si="17"/>
        <v>0</v>
      </c>
      <c r="M111" s="67">
        <f>+G107+G106</f>
        <v>0</v>
      </c>
      <c r="N111" s="60">
        <f t="shared" si="16"/>
        <v>0</v>
      </c>
      <c r="O111" s="25"/>
    </row>
    <row r="112" spans="2:15" x14ac:dyDescent="0.25">
      <c r="B112" s="109" t="s">
        <v>43</v>
      </c>
      <c r="C112" s="63"/>
      <c r="D112" s="64"/>
      <c r="E112" s="158">
        <v>25.143295999999999</v>
      </c>
      <c r="F112" s="65">
        <f t="shared" si="13"/>
        <v>0.14376705710609586</v>
      </c>
      <c r="G112" s="158">
        <v>32.822560299999999</v>
      </c>
      <c r="H112" s="65">
        <f t="shared" si="13"/>
        <v>0.16161848381021734</v>
      </c>
      <c r="I112" s="36"/>
      <c r="J112" s="68" t="s">
        <v>3</v>
      </c>
      <c r="K112" s="69">
        <f>SUM(K106:K111)</f>
        <v>71.272774900000002</v>
      </c>
      <c r="L112" s="70">
        <f t="shared" si="17"/>
        <v>1</v>
      </c>
      <c r="M112" s="69">
        <f>SUM(M106:M111)</f>
        <v>74.330776360000002</v>
      </c>
      <c r="N112" s="70">
        <f t="shared" si="16"/>
        <v>1</v>
      </c>
      <c r="O112" s="128"/>
    </row>
    <row r="113" spans="2:15" x14ac:dyDescent="0.25">
      <c r="B113" s="110" t="s">
        <v>44</v>
      </c>
      <c r="C113" s="63"/>
      <c r="D113" s="64"/>
      <c r="E113" s="158"/>
      <c r="F113" s="65" t="str">
        <f t="shared" si="13"/>
        <v/>
      </c>
      <c r="G113" s="158"/>
      <c r="H113" s="65" t="str">
        <f t="shared" si="13"/>
        <v/>
      </c>
      <c r="I113" s="36"/>
      <c r="J113" s="36"/>
      <c r="K113" s="36"/>
      <c r="L113" s="36"/>
      <c r="M113" s="36"/>
      <c r="N113" s="36"/>
      <c r="O113" s="40"/>
    </row>
    <row r="114" spans="2:15" x14ac:dyDescent="0.25">
      <c r="B114" s="109" t="s">
        <v>50</v>
      </c>
      <c r="C114" s="63"/>
      <c r="D114" s="64"/>
      <c r="E114" s="158"/>
      <c r="F114" s="65" t="str">
        <f t="shared" si="13"/>
        <v/>
      </c>
      <c r="G114" s="158"/>
      <c r="H114" s="65" t="str">
        <f t="shared" si="13"/>
        <v/>
      </c>
      <c r="I114" s="36"/>
      <c r="J114" s="36"/>
      <c r="K114" s="36"/>
      <c r="L114" s="36"/>
      <c r="M114" s="36"/>
      <c r="N114" s="36"/>
      <c r="O114" s="40"/>
    </row>
    <row r="115" spans="2:15" x14ac:dyDescent="0.25">
      <c r="B115" s="109" t="s">
        <v>51</v>
      </c>
      <c r="C115" s="63"/>
      <c r="D115" s="64"/>
      <c r="E115" s="158">
        <v>58.233032000000001</v>
      </c>
      <c r="F115" s="65">
        <f t="shared" si="13"/>
        <v>0.33297112824846459</v>
      </c>
      <c r="G115" s="158">
        <v>63.356749000000001</v>
      </c>
      <c r="H115" s="65">
        <f t="shared" si="13"/>
        <v>0.31196901213475731</v>
      </c>
      <c r="I115" s="36"/>
      <c r="J115" s="36"/>
      <c r="K115" s="36"/>
      <c r="L115" s="36"/>
      <c r="M115" s="36"/>
      <c r="N115" s="36"/>
      <c r="O115" s="40"/>
    </row>
    <row r="116" spans="2:15" x14ac:dyDescent="0.25">
      <c r="B116" s="109" t="s">
        <v>45</v>
      </c>
      <c r="C116" s="63"/>
      <c r="D116" s="64"/>
      <c r="E116" s="158">
        <v>16.569918770000001</v>
      </c>
      <c r="F116" s="65">
        <f t="shared" si="13"/>
        <v>9.4745273573121028E-2</v>
      </c>
      <c r="G116" s="158">
        <v>25.37744206</v>
      </c>
      <c r="H116" s="65">
        <f t="shared" si="13"/>
        <v>0.12495867693535287</v>
      </c>
      <c r="I116" s="36"/>
      <c r="J116" s="36"/>
      <c r="K116" s="36"/>
      <c r="L116" s="36"/>
      <c r="M116" s="36"/>
      <c r="N116" s="36"/>
      <c r="O116" s="40"/>
    </row>
    <row r="117" spans="2:15" x14ac:dyDescent="0.25">
      <c r="B117" s="109" t="s">
        <v>46</v>
      </c>
      <c r="C117" s="63"/>
      <c r="D117" s="64"/>
      <c r="E117" s="158">
        <v>3.1913955299999999</v>
      </c>
      <c r="F117" s="65">
        <f t="shared" si="13"/>
        <v>1.8248106509570147E-2</v>
      </c>
      <c r="G117" s="158">
        <v>2.62187371</v>
      </c>
      <c r="H117" s="65">
        <f t="shared" si="13"/>
        <v>1.2910121875899775E-2</v>
      </c>
      <c r="I117" s="36"/>
      <c r="J117" s="36"/>
      <c r="K117" s="36"/>
      <c r="L117" s="36"/>
      <c r="M117" s="36"/>
      <c r="N117" s="36"/>
      <c r="O117" s="40"/>
    </row>
    <row r="118" spans="2:15" x14ac:dyDescent="0.25">
      <c r="B118" s="109" t="s">
        <v>47</v>
      </c>
      <c r="C118" s="63"/>
      <c r="D118" s="64"/>
      <c r="E118" s="158">
        <v>1.7881000000000001E-2</v>
      </c>
      <c r="F118" s="65">
        <f t="shared" si="13"/>
        <v>1.0224191562291993E-4</v>
      </c>
      <c r="G118" s="158">
        <v>0.34009735999999996</v>
      </c>
      <c r="H118" s="65">
        <f t="shared" si="13"/>
        <v>1.6746414407853994E-3</v>
      </c>
      <c r="I118" s="129"/>
      <c r="J118" s="36"/>
      <c r="K118" s="36"/>
      <c r="L118" s="36"/>
      <c r="M118" s="36"/>
      <c r="N118" s="36"/>
      <c r="O118" s="40"/>
    </row>
    <row r="119" spans="2:15" x14ac:dyDescent="0.25">
      <c r="B119" s="111" t="s">
        <v>48</v>
      </c>
      <c r="C119" s="74"/>
      <c r="D119" s="75"/>
      <c r="E119" s="69">
        <f>SUM(E100:E118)</f>
        <v>174.88913319999997</v>
      </c>
      <c r="F119" s="76">
        <f t="shared" si="13"/>
        <v>1</v>
      </c>
      <c r="G119" s="69">
        <f>SUM(G100:G118)</f>
        <v>203.08667378999996</v>
      </c>
      <c r="H119" s="76">
        <f t="shared" si="13"/>
        <v>1</v>
      </c>
      <c r="I119" s="130"/>
      <c r="J119" s="36"/>
      <c r="K119" s="36"/>
      <c r="L119" s="36"/>
      <c r="M119" s="36"/>
      <c r="N119" s="36"/>
      <c r="O119" s="40"/>
    </row>
    <row r="120" spans="2:15" x14ac:dyDescent="0.25">
      <c r="B120" s="260" t="s">
        <v>59</v>
      </c>
      <c r="C120" s="261"/>
      <c r="D120" s="261"/>
      <c r="E120" s="261"/>
      <c r="F120" s="261"/>
      <c r="G120" s="261"/>
      <c r="H120" s="261"/>
      <c r="I120" s="130"/>
      <c r="J120" s="36"/>
      <c r="K120" s="36"/>
      <c r="L120" s="36"/>
      <c r="M120" s="36"/>
      <c r="N120" s="36"/>
      <c r="O120" s="40"/>
    </row>
    <row r="121" spans="2:15" x14ac:dyDescent="0.25">
      <c r="B121" s="116"/>
      <c r="C121" s="131"/>
      <c r="D121" s="131"/>
      <c r="E121" s="131"/>
      <c r="F121" s="131"/>
      <c r="G121" s="132"/>
      <c r="H121" s="132"/>
      <c r="I121" s="132"/>
      <c r="J121" s="42"/>
      <c r="K121" s="42"/>
      <c r="L121" s="42"/>
      <c r="M121" s="42"/>
      <c r="N121" s="42"/>
      <c r="O121" s="43"/>
    </row>
    <row r="122" spans="2:15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5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2:15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2:15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2:15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2:15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2:15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2:15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2:15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2:15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2:15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5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5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2:15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5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2:15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2:15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15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2:15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2:15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2:15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2:15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2:15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2:15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2:1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2:1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2:1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</sheetData>
  <mergeCells count="24">
    <mergeCell ref="I64:N64"/>
    <mergeCell ref="B93:H93"/>
    <mergeCell ref="B120:H120"/>
    <mergeCell ref="E41:K41"/>
    <mergeCell ref="C48:G48"/>
    <mergeCell ref="I48:N48"/>
    <mergeCell ref="C49:G49"/>
    <mergeCell ref="I49:N49"/>
    <mergeCell ref="C59:G59"/>
    <mergeCell ref="D22:M22"/>
    <mergeCell ref="E27:K27"/>
    <mergeCell ref="E28:K28"/>
    <mergeCell ref="E29:E30"/>
    <mergeCell ref="F29:H29"/>
    <mergeCell ref="I29:K29"/>
    <mergeCell ref="B1:O2"/>
    <mergeCell ref="D8:L8"/>
    <mergeCell ref="D9:L9"/>
    <mergeCell ref="D10:D11"/>
    <mergeCell ref="E10:G10"/>
    <mergeCell ref="H10:J10"/>
    <mergeCell ref="K10:K11"/>
    <mergeCell ref="L10:L11"/>
    <mergeCell ref="M10:M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80" t="s">
        <v>119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2:15" ht="15" customHeight="1" x14ac:dyDescent="0.25"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2:15" x14ac:dyDescent="0.25">
      <c r="B3" s="8" t="str">
        <f>+B7</f>
        <v>1. Presupuesto y Ejecución del Canon y otros, 2017</v>
      </c>
      <c r="C3" s="20"/>
      <c r="D3" s="20"/>
      <c r="E3" s="20"/>
      <c r="F3" s="20"/>
      <c r="G3" s="20"/>
      <c r="H3" s="8" t="str">
        <f>+B46</f>
        <v>3. Transferencias de Canon y otros.</v>
      </c>
      <c r="I3" s="21"/>
      <c r="J3" s="21"/>
      <c r="K3" s="21"/>
      <c r="L3" s="21"/>
      <c r="M3" s="8"/>
      <c r="N3" s="22"/>
      <c r="O3" s="22"/>
    </row>
    <row r="4" spans="2:15" x14ac:dyDescent="0.25">
      <c r="B4" s="8" t="str">
        <f>+B26</f>
        <v>2. Peso del Gasto financiado por Canon y Otros en el Gasto Total</v>
      </c>
      <c r="C4" s="20"/>
      <c r="D4" s="20"/>
      <c r="E4" s="20"/>
      <c r="F4" s="20"/>
      <c r="G4" s="20"/>
      <c r="H4" s="134" t="str">
        <f>+B69</f>
        <v>4. Transferencia de Canon a los Gobiernos Sub Nacionales - Detalle</v>
      </c>
      <c r="I4" s="21"/>
      <c r="J4" s="21"/>
      <c r="K4" s="21"/>
      <c r="L4" s="21"/>
      <c r="M4" s="8"/>
      <c r="N4" s="22"/>
      <c r="O4" s="22"/>
    </row>
    <row r="5" spans="2:15" x14ac:dyDescent="0.25">
      <c r="B5" s="8"/>
      <c r="C5" s="20"/>
      <c r="D5" s="20"/>
      <c r="E5" s="20"/>
      <c r="F5" s="20"/>
      <c r="G5" s="20"/>
      <c r="H5" s="8"/>
      <c r="I5" s="21"/>
      <c r="J5" s="21"/>
      <c r="K5" s="21"/>
      <c r="L5" s="21"/>
      <c r="M5" s="8"/>
      <c r="N5" s="22"/>
      <c r="O5" s="22"/>
    </row>
    <row r="6" spans="2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81" t="s">
        <v>52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/>
    </row>
    <row r="8" spans="2:15" x14ac:dyDescent="0.25">
      <c r="B8" s="84"/>
      <c r="C8" s="37"/>
      <c r="D8" s="263" t="s">
        <v>53</v>
      </c>
      <c r="E8" s="263"/>
      <c r="F8" s="263"/>
      <c r="G8" s="263"/>
      <c r="H8" s="263"/>
      <c r="I8" s="263"/>
      <c r="J8" s="263"/>
      <c r="K8" s="263"/>
      <c r="L8" s="263"/>
      <c r="M8" s="37"/>
      <c r="N8" s="37"/>
      <c r="O8" s="85"/>
    </row>
    <row r="9" spans="2:15" ht="15" customHeight="1" x14ac:dyDescent="0.25">
      <c r="B9" s="86"/>
      <c r="C9" s="10"/>
      <c r="D9" s="262" t="s">
        <v>91</v>
      </c>
      <c r="E9" s="262"/>
      <c r="F9" s="262"/>
      <c r="G9" s="262"/>
      <c r="H9" s="262"/>
      <c r="I9" s="262"/>
      <c r="J9" s="262"/>
      <c r="K9" s="262"/>
      <c r="L9" s="262"/>
      <c r="M9" s="37"/>
      <c r="N9" s="37"/>
      <c r="O9" s="85"/>
    </row>
    <row r="10" spans="2:15" ht="15" customHeight="1" x14ac:dyDescent="0.25">
      <c r="B10" s="86"/>
      <c r="C10" s="10"/>
      <c r="D10" s="269" t="s">
        <v>2</v>
      </c>
      <c r="E10" s="264" t="s">
        <v>6</v>
      </c>
      <c r="F10" s="265"/>
      <c r="G10" s="266"/>
      <c r="H10" s="278" t="s">
        <v>7</v>
      </c>
      <c r="I10" s="278"/>
      <c r="J10" s="278"/>
      <c r="K10" s="269" t="s">
        <v>8</v>
      </c>
      <c r="L10" s="269" t="s">
        <v>9</v>
      </c>
      <c r="M10" s="270" t="s">
        <v>10</v>
      </c>
      <c r="N10" s="46"/>
      <c r="O10" s="87"/>
    </row>
    <row r="11" spans="2:15" x14ac:dyDescent="0.25">
      <c r="B11" s="86"/>
      <c r="C11" s="10"/>
      <c r="D11" s="269"/>
      <c r="E11" s="230" t="s">
        <v>11</v>
      </c>
      <c r="F11" s="230" t="s">
        <v>12</v>
      </c>
      <c r="G11" s="230" t="s">
        <v>3</v>
      </c>
      <c r="H11" s="230" t="s">
        <v>11</v>
      </c>
      <c r="I11" s="230" t="s">
        <v>12</v>
      </c>
      <c r="J11" s="230" t="s">
        <v>3</v>
      </c>
      <c r="K11" s="269"/>
      <c r="L11" s="269"/>
      <c r="M11" s="270"/>
      <c r="N11" s="37"/>
      <c r="O11" s="85"/>
    </row>
    <row r="12" spans="2:15" ht="15" customHeight="1" x14ac:dyDescent="0.25">
      <c r="B12" s="86"/>
      <c r="C12" s="10"/>
      <c r="D12" s="27">
        <v>2010</v>
      </c>
      <c r="E12" s="96">
        <v>226.90351899999999</v>
      </c>
      <c r="F12" s="96">
        <v>863.10520199999996</v>
      </c>
      <c r="G12" s="97">
        <f>+F12+E12</f>
        <v>1090.0087209999999</v>
      </c>
      <c r="H12" s="96">
        <v>122.124816</v>
      </c>
      <c r="I12" s="96">
        <v>515.45571700000005</v>
      </c>
      <c r="J12" s="97">
        <f>+I12+H12</f>
        <v>637.58053300000006</v>
      </c>
      <c r="K12" s="94">
        <f>+H12/E12</f>
        <v>0.53822354337307565</v>
      </c>
      <c r="L12" s="94">
        <f>+I12/F12</f>
        <v>0.59721076388553629</v>
      </c>
      <c r="M12" s="95">
        <f>+J12/G12</f>
        <v>0.58493158881799456</v>
      </c>
      <c r="N12" s="58"/>
      <c r="O12" s="85"/>
    </row>
    <row r="13" spans="2:15" x14ac:dyDescent="0.25">
      <c r="B13" s="86"/>
      <c r="C13" s="10"/>
      <c r="D13" s="27">
        <v>2011</v>
      </c>
      <c r="E13" s="96">
        <v>161.86836600000001</v>
      </c>
      <c r="F13" s="96">
        <v>682.70064500000001</v>
      </c>
      <c r="G13" s="97">
        <f t="shared" ref="G13:G20" si="0">+F13+E13</f>
        <v>844.56901100000005</v>
      </c>
      <c r="H13" s="96">
        <v>56.060898000000002</v>
      </c>
      <c r="I13" s="96">
        <v>346.19829900000002</v>
      </c>
      <c r="J13" s="97">
        <f t="shared" ref="J13:J20" si="1">+I13+H13</f>
        <v>402.25919700000003</v>
      </c>
      <c r="K13" s="94">
        <f t="shared" ref="K13:M20" si="2">+H13/E13</f>
        <v>0.34633634344588365</v>
      </c>
      <c r="L13" s="94">
        <f t="shared" si="2"/>
        <v>0.50710117462976767</v>
      </c>
      <c r="M13" s="95">
        <f t="shared" si="2"/>
        <v>0.47628931651625567</v>
      </c>
      <c r="N13" s="37"/>
      <c r="O13" s="85"/>
    </row>
    <row r="14" spans="2:15" x14ac:dyDescent="0.25">
      <c r="B14" s="86"/>
      <c r="C14" s="10"/>
      <c r="D14" s="27">
        <v>2012</v>
      </c>
      <c r="E14" s="96">
        <v>244.38751400000001</v>
      </c>
      <c r="F14" s="96">
        <v>715.82574</v>
      </c>
      <c r="G14" s="97">
        <f t="shared" si="0"/>
        <v>960.21325400000001</v>
      </c>
      <c r="H14" s="96">
        <v>134.95985200000001</v>
      </c>
      <c r="I14" s="96">
        <v>370.371824</v>
      </c>
      <c r="J14" s="97">
        <f t="shared" si="1"/>
        <v>505.33167600000002</v>
      </c>
      <c r="K14" s="94">
        <f t="shared" si="2"/>
        <v>0.55223709996902703</v>
      </c>
      <c r="L14" s="94">
        <f t="shared" si="2"/>
        <v>0.51740500977235049</v>
      </c>
      <c r="M14" s="95">
        <f t="shared" si="2"/>
        <v>0.52627025704437946</v>
      </c>
      <c r="N14" s="37"/>
      <c r="O14" s="85"/>
    </row>
    <row r="15" spans="2:15" x14ac:dyDescent="0.25">
      <c r="B15" s="86"/>
      <c r="C15" s="10"/>
      <c r="D15" s="27">
        <v>2013</v>
      </c>
      <c r="E15" s="96">
        <v>185.15040099999999</v>
      </c>
      <c r="F15" s="96">
        <v>661.11249199999997</v>
      </c>
      <c r="G15" s="97">
        <f t="shared" si="0"/>
        <v>846.26289299999996</v>
      </c>
      <c r="H15" s="96">
        <v>140.90070399999999</v>
      </c>
      <c r="I15" s="96">
        <v>401.23773299999999</v>
      </c>
      <c r="J15" s="97">
        <f t="shared" si="1"/>
        <v>542.13843699999995</v>
      </c>
      <c r="K15" s="94">
        <f t="shared" si="2"/>
        <v>0.76100674499754395</v>
      </c>
      <c r="L15" s="94">
        <f t="shared" si="2"/>
        <v>0.60691295030014347</v>
      </c>
      <c r="M15" s="95">
        <f t="shared" si="2"/>
        <v>0.64062650210045302</v>
      </c>
      <c r="N15" s="37"/>
      <c r="O15" s="85"/>
    </row>
    <row r="16" spans="2:15" x14ac:dyDescent="0.25">
      <c r="B16" s="86"/>
      <c r="C16" s="10"/>
      <c r="D16" s="27">
        <v>2014</v>
      </c>
      <c r="E16" s="96">
        <v>105.47882799999999</v>
      </c>
      <c r="F16" s="96">
        <v>426.67438800000002</v>
      </c>
      <c r="G16" s="97">
        <f t="shared" si="0"/>
        <v>532.15321600000004</v>
      </c>
      <c r="H16" s="96">
        <v>91.390308000000005</v>
      </c>
      <c r="I16" s="96">
        <v>351.50504599999999</v>
      </c>
      <c r="J16" s="97">
        <f t="shared" si="1"/>
        <v>442.895354</v>
      </c>
      <c r="K16" s="94">
        <f t="shared" si="2"/>
        <v>0.86643272145572203</v>
      </c>
      <c r="L16" s="94">
        <f t="shared" si="2"/>
        <v>0.82382504290367664</v>
      </c>
      <c r="M16" s="95">
        <f t="shared" si="2"/>
        <v>0.83227037004320192</v>
      </c>
      <c r="N16" s="37"/>
      <c r="O16" s="85"/>
    </row>
    <row r="17" spans="2:15" x14ac:dyDescent="0.25">
      <c r="B17" s="86"/>
      <c r="C17" s="10"/>
      <c r="D17" s="27">
        <v>2015</v>
      </c>
      <c r="E17" s="96">
        <v>60.428713000000002</v>
      </c>
      <c r="F17" s="96">
        <v>258.89455800000002</v>
      </c>
      <c r="G17" s="97">
        <f t="shared" si="0"/>
        <v>319.32327100000003</v>
      </c>
      <c r="H17" s="96">
        <v>47.996105</v>
      </c>
      <c r="I17" s="96">
        <v>197.366601</v>
      </c>
      <c r="J17" s="97">
        <f t="shared" si="1"/>
        <v>245.362706</v>
      </c>
      <c r="K17" s="94">
        <f t="shared" si="2"/>
        <v>0.79425992408608803</v>
      </c>
      <c r="L17" s="94">
        <f t="shared" si="2"/>
        <v>0.76234356768518863</v>
      </c>
      <c r="M17" s="95">
        <f t="shared" si="2"/>
        <v>0.76838341669123134</v>
      </c>
      <c r="N17" s="37"/>
      <c r="O17" s="85"/>
    </row>
    <row r="18" spans="2:15" x14ac:dyDescent="0.25">
      <c r="B18" s="86"/>
      <c r="C18" s="10"/>
      <c r="D18" s="27">
        <v>2016</v>
      </c>
      <c r="E18" s="96">
        <v>61.533861999999999</v>
      </c>
      <c r="F18" s="96">
        <v>253.047417</v>
      </c>
      <c r="G18" s="97">
        <f t="shared" si="0"/>
        <v>314.58127899999999</v>
      </c>
      <c r="H18" s="96">
        <v>36.506751000000001</v>
      </c>
      <c r="I18" s="96">
        <v>203.215102</v>
      </c>
      <c r="J18" s="97">
        <f t="shared" si="1"/>
        <v>239.72185300000001</v>
      </c>
      <c r="K18" s="94">
        <f t="shared" si="2"/>
        <v>0.59327904690916367</v>
      </c>
      <c r="L18" s="94">
        <f t="shared" si="2"/>
        <v>0.80307123624976584</v>
      </c>
      <c r="M18" s="95">
        <f t="shared" si="2"/>
        <v>0.76203470772969939</v>
      </c>
      <c r="N18" s="37"/>
      <c r="O18" s="85"/>
    </row>
    <row r="19" spans="2:15" x14ac:dyDescent="0.25">
      <c r="B19" s="86"/>
      <c r="C19" s="10"/>
      <c r="D19" s="27">
        <v>2017</v>
      </c>
      <c r="E19" s="96">
        <v>55.254227999999998</v>
      </c>
      <c r="F19" s="96">
        <v>179.76698200000001</v>
      </c>
      <c r="G19" s="97">
        <f t="shared" si="0"/>
        <v>235.02121</v>
      </c>
      <c r="H19" s="96">
        <v>41.443904000000003</v>
      </c>
      <c r="I19" s="96">
        <v>145.144554</v>
      </c>
      <c r="J19" s="97">
        <f t="shared" si="1"/>
        <v>186.588458</v>
      </c>
      <c r="K19" s="94">
        <f t="shared" si="2"/>
        <v>0.75005851135952895</v>
      </c>
      <c r="L19" s="94">
        <f t="shared" si="2"/>
        <v>0.80740385350631294</v>
      </c>
      <c r="M19" s="95">
        <f t="shared" si="2"/>
        <v>0.79392178263400148</v>
      </c>
      <c r="N19" s="37"/>
      <c r="O19" s="85"/>
    </row>
    <row r="20" spans="2:15" x14ac:dyDescent="0.25">
      <c r="B20" s="86"/>
      <c r="C20" s="10"/>
      <c r="D20" s="27" t="s">
        <v>54</v>
      </c>
      <c r="E20" s="96">
        <v>44.224927000000001</v>
      </c>
      <c r="F20" s="96">
        <v>126.40660099999999</v>
      </c>
      <c r="G20" s="97">
        <f t="shared" si="0"/>
        <v>170.631528</v>
      </c>
      <c r="H20" s="96">
        <v>13.089524000000001</v>
      </c>
      <c r="I20" s="96">
        <v>36.870451000000003</v>
      </c>
      <c r="J20" s="97">
        <f t="shared" si="1"/>
        <v>49.959975</v>
      </c>
      <c r="K20" s="94">
        <f t="shared" si="2"/>
        <v>0.29597615842305403</v>
      </c>
      <c r="L20" s="94">
        <f t="shared" si="2"/>
        <v>0.29168137350675227</v>
      </c>
      <c r="M20" s="95">
        <f t="shared" si="2"/>
        <v>0.29279451216073032</v>
      </c>
      <c r="N20" s="37"/>
      <c r="O20" s="85"/>
    </row>
    <row r="21" spans="2:15" x14ac:dyDescent="0.25">
      <c r="B21" s="86"/>
      <c r="C21" s="10"/>
      <c r="D21" s="48" t="s">
        <v>103</v>
      </c>
      <c r="E21" s="227"/>
      <c r="F21" s="227"/>
      <c r="G21" s="227"/>
      <c r="H21" s="227"/>
      <c r="I21" s="48"/>
      <c r="J21" s="50"/>
      <c r="K21" s="50"/>
      <c r="L21" s="50"/>
      <c r="M21" s="52"/>
      <c r="N21" s="37"/>
      <c r="O21" s="85"/>
    </row>
    <row r="22" spans="2:15" ht="15" customHeight="1" x14ac:dyDescent="0.25">
      <c r="B22" s="84"/>
      <c r="C22" s="53"/>
      <c r="D22" s="247" t="s">
        <v>55</v>
      </c>
      <c r="E22" s="247"/>
      <c r="F22" s="247"/>
      <c r="G22" s="247"/>
      <c r="H22" s="247"/>
      <c r="I22" s="247"/>
      <c r="J22" s="247"/>
      <c r="K22" s="247"/>
      <c r="L22" s="247"/>
      <c r="M22" s="247"/>
      <c r="N22" s="37"/>
      <c r="O22" s="85"/>
    </row>
    <row r="23" spans="2:15" x14ac:dyDescent="0.25">
      <c r="B23" s="88"/>
      <c r="C23" s="89"/>
      <c r="D23" s="89"/>
      <c r="E23" s="89"/>
      <c r="F23" s="89"/>
      <c r="G23" s="89"/>
      <c r="H23" s="90"/>
      <c r="I23" s="90"/>
      <c r="J23" s="91"/>
      <c r="K23" s="91"/>
      <c r="L23" s="91"/>
      <c r="M23" s="91"/>
      <c r="N23" s="91"/>
      <c r="O23" s="92"/>
    </row>
    <row r="24" spans="2:15" x14ac:dyDescent="0.25">
      <c r="B24" s="46"/>
      <c r="C24" s="46"/>
      <c r="D24" s="46"/>
      <c r="E24" s="46"/>
      <c r="F24" s="46"/>
      <c r="G24" s="46"/>
      <c r="H24" s="37"/>
      <c r="I24" s="37"/>
      <c r="J24" s="19"/>
      <c r="K24" s="19"/>
      <c r="L24" s="19"/>
      <c r="M24" s="19"/>
      <c r="N24" s="19"/>
      <c r="O24" s="19"/>
    </row>
    <row r="25" spans="2:15" x14ac:dyDescent="0.25">
      <c r="B25" s="46"/>
      <c r="C25" s="46"/>
      <c r="D25" s="46"/>
      <c r="E25" s="46"/>
      <c r="F25" s="46"/>
      <c r="G25" s="46"/>
      <c r="H25" s="37"/>
      <c r="I25" s="37"/>
      <c r="J25" s="19"/>
      <c r="K25" s="19"/>
      <c r="L25" s="19"/>
      <c r="M25" s="19"/>
      <c r="N25" s="19"/>
      <c r="O25" s="19"/>
    </row>
    <row r="26" spans="2:15" x14ac:dyDescent="0.25">
      <c r="B26" s="81" t="s">
        <v>4</v>
      </c>
      <c r="C26" s="82"/>
      <c r="D26" s="82"/>
      <c r="E26" s="82"/>
      <c r="F26" s="82"/>
      <c r="G26" s="82"/>
      <c r="H26" s="82"/>
      <c r="I26" s="82"/>
      <c r="J26" s="98"/>
      <c r="K26" s="98"/>
      <c r="L26" s="98"/>
      <c r="M26" s="98"/>
      <c r="N26" s="98"/>
      <c r="O26" s="99"/>
    </row>
    <row r="27" spans="2:15" x14ac:dyDescent="0.25">
      <c r="B27" s="24"/>
      <c r="C27" s="37"/>
      <c r="D27" s="37"/>
      <c r="E27" s="268" t="s">
        <v>56</v>
      </c>
      <c r="F27" s="268"/>
      <c r="G27" s="268"/>
      <c r="H27" s="268"/>
      <c r="I27" s="268"/>
      <c r="J27" s="268"/>
      <c r="K27" s="268"/>
      <c r="L27" s="10"/>
      <c r="M27" s="10"/>
      <c r="N27" s="10"/>
      <c r="O27" s="100"/>
    </row>
    <row r="28" spans="2:15" x14ac:dyDescent="0.25">
      <c r="B28" s="24"/>
      <c r="C28" s="26"/>
      <c r="D28" s="26"/>
      <c r="E28" s="267" t="s">
        <v>91</v>
      </c>
      <c r="F28" s="267"/>
      <c r="G28" s="267"/>
      <c r="H28" s="267"/>
      <c r="I28" s="267"/>
      <c r="J28" s="267"/>
      <c r="K28" s="267"/>
      <c r="L28" s="10"/>
      <c r="M28" s="10"/>
      <c r="N28" s="10"/>
      <c r="O28" s="100"/>
    </row>
    <row r="29" spans="2:15" x14ac:dyDescent="0.25">
      <c r="B29" s="24"/>
      <c r="C29" s="26"/>
      <c r="D29" s="26"/>
      <c r="E29" s="271" t="s">
        <v>2</v>
      </c>
      <c r="F29" s="272" t="s">
        <v>13</v>
      </c>
      <c r="G29" s="273"/>
      <c r="H29" s="274"/>
      <c r="I29" s="275" t="s">
        <v>57</v>
      </c>
      <c r="J29" s="276"/>
      <c r="K29" s="277"/>
      <c r="L29" s="10"/>
      <c r="M29" s="10"/>
      <c r="N29" s="10"/>
      <c r="O29" s="100"/>
    </row>
    <row r="30" spans="2:15" x14ac:dyDescent="0.25">
      <c r="B30" s="24"/>
      <c r="C30" s="26"/>
      <c r="D30" s="26"/>
      <c r="E30" s="271"/>
      <c r="F30" s="45" t="s">
        <v>11</v>
      </c>
      <c r="G30" s="45" t="s">
        <v>12</v>
      </c>
      <c r="H30" s="45" t="s">
        <v>3</v>
      </c>
      <c r="I30" s="45" t="s">
        <v>11</v>
      </c>
      <c r="J30" s="45" t="s">
        <v>12</v>
      </c>
      <c r="K30" s="45" t="s">
        <v>3</v>
      </c>
      <c r="L30" s="10"/>
      <c r="M30" s="10"/>
      <c r="N30" s="10"/>
      <c r="O30" s="100"/>
    </row>
    <row r="31" spans="2:15" x14ac:dyDescent="0.25">
      <c r="B31" s="24"/>
      <c r="C31" s="26"/>
      <c r="D31" s="26"/>
      <c r="E31" s="47">
        <v>2010</v>
      </c>
      <c r="F31" s="104">
        <v>341.63184000000001</v>
      </c>
      <c r="G31" s="104">
        <v>690.043407</v>
      </c>
      <c r="H31" s="105">
        <f>+G31+F31</f>
        <v>1031.6752470000001</v>
      </c>
      <c r="I31" s="54">
        <f t="shared" ref="I31:K39" si="3">+H12/F31</f>
        <v>0.35747492388297292</v>
      </c>
      <c r="J31" s="54">
        <f t="shared" si="3"/>
        <v>0.74699027883038671</v>
      </c>
      <c r="K31" s="55">
        <f t="shared" si="3"/>
        <v>0.61800506976785108</v>
      </c>
      <c r="L31" s="10"/>
      <c r="M31" s="10"/>
      <c r="N31" s="10"/>
      <c r="O31" s="100"/>
    </row>
    <row r="32" spans="2:15" ht="15" customHeight="1" x14ac:dyDescent="0.25">
      <c r="B32" s="24"/>
      <c r="C32" s="26"/>
      <c r="D32" s="26"/>
      <c r="E32" s="47">
        <v>2011</v>
      </c>
      <c r="F32" s="104">
        <v>305.63818700000002</v>
      </c>
      <c r="G32" s="104">
        <v>512.25765000000001</v>
      </c>
      <c r="H32" s="105">
        <f t="shared" ref="H32:H39" si="4">+G32+F32</f>
        <v>817.89583700000003</v>
      </c>
      <c r="I32" s="54">
        <f t="shared" si="3"/>
        <v>0.18342242685793708</v>
      </c>
      <c r="J32" s="54">
        <f t="shared" si="3"/>
        <v>0.67582846054129209</v>
      </c>
      <c r="K32" s="55">
        <f t="shared" si="3"/>
        <v>0.49182203748030573</v>
      </c>
      <c r="L32" s="10"/>
      <c r="M32" s="10"/>
      <c r="N32" s="10"/>
      <c r="O32" s="100"/>
    </row>
    <row r="33" spans="2:15" x14ac:dyDescent="0.25">
      <c r="B33" s="24"/>
      <c r="C33" s="26"/>
      <c r="D33" s="26"/>
      <c r="E33" s="47">
        <v>2012</v>
      </c>
      <c r="F33" s="104">
        <v>437.79297500000001</v>
      </c>
      <c r="G33" s="104">
        <v>553.57628199999999</v>
      </c>
      <c r="H33" s="105">
        <f t="shared" si="4"/>
        <v>991.36925700000006</v>
      </c>
      <c r="I33" s="54">
        <f t="shared" si="3"/>
        <v>0.30827322434764975</v>
      </c>
      <c r="J33" s="54">
        <f t="shared" si="3"/>
        <v>0.66905291292808677</v>
      </c>
      <c r="K33" s="55">
        <f t="shared" si="3"/>
        <v>0.50973103354969174</v>
      </c>
      <c r="L33" s="10"/>
      <c r="M33" s="10"/>
      <c r="N33" s="10"/>
      <c r="O33" s="100"/>
    </row>
    <row r="34" spans="2:15" x14ac:dyDescent="0.25">
      <c r="B34" s="24"/>
      <c r="C34" s="26"/>
      <c r="D34" s="26"/>
      <c r="E34" s="47">
        <v>2013</v>
      </c>
      <c r="F34" s="104">
        <v>502.20393300000001</v>
      </c>
      <c r="G34" s="104">
        <v>591.17045499999995</v>
      </c>
      <c r="H34" s="105">
        <f t="shared" si="4"/>
        <v>1093.374388</v>
      </c>
      <c r="I34" s="54">
        <f t="shared" si="3"/>
        <v>0.28056471632610647</v>
      </c>
      <c r="J34" s="54">
        <f t="shared" si="3"/>
        <v>0.67871749950697391</v>
      </c>
      <c r="K34" s="55">
        <f t="shared" si="3"/>
        <v>0.49583970774336444</v>
      </c>
      <c r="L34" s="10"/>
      <c r="M34" s="10"/>
      <c r="N34" s="10"/>
      <c r="O34" s="100"/>
    </row>
    <row r="35" spans="2:15" x14ac:dyDescent="0.25">
      <c r="B35" s="24"/>
      <c r="C35" s="26"/>
      <c r="D35" s="26"/>
      <c r="E35" s="47">
        <v>2014</v>
      </c>
      <c r="F35" s="104">
        <v>452.18592699999999</v>
      </c>
      <c r="G35" s="104">
        <v>548.03668100000004</v>
      </c>
      <c r="H35" s="105">
        <f t="shared" si="4"/>
        <v>1000.222608</v>
      </c>
      <c r="I35" s="54">
        <f t="shared" si="3"/>
        <v>0.20210781128533442</v>
      </c>
      <c r="J35" s="54">
        <f t="shared" si="3"/>
        <v>0.641389633552649</v>
      </c>
      <c r="K35" s="55">
        <f t="shared" si="3"/>
        <v>0.442796783893531</v>
      </c>
      <c r="L35" s="10"/>
      <c r="M35" s="10"/>
      <c r="N35" s="10"/>
      <c r="O35" s="100"/>
    </row>
    <row r="36" spans="2:15" x14ac:dyDescent="0.25">
      <c r="B36" s="24"/>
      <c r="C36" s="26"/>
      <c r="D36" s="26"/>
      <c r="E36" s="47">
        <v>2015</v>
      </c>
      <c r="F36" s="104">
        <v>407.238223</v>
      </c>
      <c r="G36" s="104">
        <v>435.46558599999997</v>
      </c>
      <c r="H36" s="105">
        <f t="shared" si="4"/>
        <v>842.70380899999998</v>
      </c>
      <c r="I36" s="54">
        <f t="shared" si="3"/>
        <v>0.11785756417073846</v>
      </c>
      <c r="J36" s="54">
        <f t="shared" si="3"/>
        <v>0.45323122502727464</v>
      </c>
      <c r="K36" s="55">
        <f t="shared" si="3"/>
        <v>0.29116126375548401</v>
      </c>
      <c r="L36" s="37"/>
      <c r="M36" s="56"/>
      <c r="N36" s="37"/>
      <c r="O36" s="85"/>
    </row>
    <row r="37" spans="2:15" x14ac:dyDescent="0.25">
      <c r="B37" s="24"/>
      <c r="C37" s="26"/>
      <c r="D37" s="26"/>
      <c r="E37" s="47">
        <v>2016</v>
      </c>
      <c r="F37" s="104">
        <v>418.23069600000002</v>
      </c>
      <c r="G37" s="104">
        <v>444.62563499999999</v>
      </c>
      <c r="H37" s="105">
        <f t="shared" si="4"/>
        <v>862.85633099999995</v>
      </c>
      <c r="I37" s="54">
        <f t="shared" si="3"/>
        <v>8.7288549953779576E-2</v>
      </c>
      <c r="J37" s="54">
        <f t="shared" si="3"/>
        <v>0.45704765088499677</v>
      </c>
      <c r="K37" s="55">
        <f t="shared" si="3"/>
        <v>0.27782360097210668</v>
      </c>
      <c r="L37" s="37"/>
      <c r="M37" s="56"/>
      <c r="N37" s="37"/>
      <c r="O37" s="85"/>
    </row>
    <row r="38" spans="2:15" x14ac:dyDescent="0.25">
      <c r="B38" s="24"/>
      <c r="C38" s="26"/>
      <c r="D38" s="26"/>
      <c r="E38" s="47">
        <v>2017</v>
      </c>
      <c r="F38" s="104">
        <v>549.06149900000003</v>
      </c>
      <c r="G38" s="104">
        <v>413.50788999999997</v>
      </c>
      <c r="H38" s="105">
        <f t="shared" si="4"/>
        <v>962.569389</v>
      </c>
      <c r="I38" s="54">
        <f t="shared" si="3"/>
        <v>7.5481351497931198E-2</v>
      </c>
      <c r="J38" s="54">
        <f t="shared" si="3"/>
        <v>0.35100794328253326</v>
      </c>
      <c r="K38" s="55">
        <f t="shared" si="3"/>
        <v>0.19384416347775629</v>
      </c>
      <c r="L38" s="37"/>
      <c r="M38" s="56"/>
      <c r="N38" s="37"/>
      <c r="O38" s="85"/>
    </row>
    <row r="39" spans="2:15" x14ac:dyDescent="0.25">
      <c r="B39" s="24"/>
      <c r="C39" s="26"/>
      <c r="D39" s="26"/>
      <c r="E39" s="47" t="s">
        <v>54</v>
      </c>
      <c r="F39" s="104">
        <v>215.720237</v>
      </c>
      <c r="G39" s="104">
        <v>129.64277100000001</v>
      </c>
      <c r="H39" s="105">
        <f t="shared" si="4"/>
        <v>345.36300800000004</v>
      </c>
      <c r="I39" s="54">
        <f t="shared" si="3"/>
        <v>6.0678238546530067E-2</v>
      </c>
      <c r="J39" s="54">
        <f t="shared" si="3"/>
        <v>0.28440036197621849</v>
      </c>
      <c r="K39" s="55">
        <f t="shared" si="3"/>
        <v>0.14465931163073492</v>
      </c>
      <c r="L39" s="58"/>
      <c r="M39" s="56"/>
      <c r="N39" s="56"/>
      <c r="O39" s="101"/>
    </row>
    <row r="40" spans="2:15" ht="15" customHeight="1" x14ac:dyDescent="0.25">
      <c r="B40" s="24"/>
      <c r="C40" s="26"/>
      <c r="D40" s="26"/>
      <c r="E40" s="48" t="s">
        <v>103</v>
      </c>
      <c r="F40" s="57"/>
      <c r="G40" s="57"/>
      <c r="H40" s="57"/>
      <c r="I40" s="57"/>
      <c r="J40" s="57"/>
      <c r="K40" s="57"/>
      <c r="L40" s="52"/>
      <c r="M40" s="52"/>
      <c r="N40" s="56"/>
      <c r="O40" s="101"/>
    </row>
    <row r="41" spans="2:15" x14ac:dyDescent="0.25">
      <c r="B41" s="28"/>
      <c r="C41" s="46"/>
      <c r="D41" s="46"/>
      <c r="E41" s="261" t="s">
        <v>14</v>
      </c>
      <c r="F41" s="261"/>
      <c r="G41" s="261"/>
      <c r="H41" s="261"/>
      <c r="I41" s="261"/>
      <c r="J41" s="261"/>
      <c r="K41" s="261"/>
      <c r="L41" s="46"/>
      <c r="M41" s="46"/>
      <c r="N41" s="46"/>
      <c r="O41" s="87"/>
    </row>
    <row r="42" spans="2:15" x14ac:dyDescent="0.25">
      <c r="B42" s="84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85"/>
    </row>
    <row r="43" spans="2:15" x14ac:dyDescent="0.25">
      <c r="B43" s="10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3"/>
    </row>
    <row r="44" spans="2:15" x14ac:dyDescent="0.25">
      <c r="B44" s="37"/>
      <c r="C44" s="229"/>
      <c r="D44" s="229"/>
      <c r="E44" s="229"/>
      <c r="F44" s="229"/>
      <c r="G44" s="229"/>
      <c r="H44" s="229"/>
      <c r="I44" s="229"/>
      <c r="J44" s="37"/>
      <c r="K44" s="229"/>
      <c r="L44" s="229"/>
      <c r="M44" s="229"/>
      <c r="N44" s="229"/>
      <c r="O44" s="229"/>
    </row>
    <row r="45" spans="2:15" x14ac:dyDescent="0.25">
      <c r="B45" s="37"/>
      <c r="C45" s="229"/>
      <c r="D45" s="229"/>
      <c r="E45" s="229"/>
      <c r="F45" s="229"/>
      <c r="G45" s="229"/>
      <c r="H45" s="229"/>
      <c r="I45" s="229"/>
      <c r="J45" s="37"/>
      <c r="K45" s="229"/>
      <c r="L45" s="229"/>
      <c r="M45" s="229"/>
      <c r="N45" s="229"/>
      <c r="O45" s="229"/>
    </row>
    <row r="46" spans="2:15" x14ac:dyDescent="0.25">
      <c r="B46" s="81" t="s">
        <v>5</v>
      </c>
      <c r="C46" s="106"/>
      <c r="D46" s="106"/>
      <c r="E46" s="106"/>
      <c r="F46" s="106"/>
      <c r="G46" s="106"/>
      <c r="H46" s="112"/>
      <c r="I46" s="112"/>
      <c r="J46" s="112"/>
      <c r="K46" s="112"/>
      <c r="L46" s="112"/>
      <c r="M46" s="112"/>
      <c r="N46" s="112"/>
      <c r="O46" s="107"/>
    </row>
    <row r="47" spans="2:15" x14ac:dyDescent="0.25">
      <c r="B47" s="28"/>
      <c r="C47" s="46"/>
      <c r="D47" s="46"/>
      <c r="E47" s="46"/>
      <c r="F47" s="46"/>
      <c r="G47" s="23"/>
      <c r="H47" s="26"/>
      <c r="I47" s="26"/>
      <c r="J47" s="26"/>
      <c r="K47" s="26"/>
      <c r="L47" s="46"/>
      <c r="M47" s="46"/>
      <c r="N47" s="46"/>
      <c r="O47" s="85"/>
    </row>
    <row r="48" spans="2:15" x14ac:dyDescent="0.25">
      <c r="B48" s="28"/>
      <c r="C48" s="268" t="s">
        <v>58</v>
      </c>
      <c r="D48" s="268"/>
      <c r="E48" s="268"/>
      <c r="F48" s="268"/>
      <c r="G48" s="268"/>
      <c r="H48" s="26"/>
      <c r="I48" s="268" t="s">
        <v>60</v>
      </c>
      <c r="J48" s="268"/>
      <c r="K48" s="268"/>
      <c r="L48" s="268"/>
      <c r="M48" s="268"/>
      <c r="N48" s="268"/>
      <c r="O48" s="85"/>
    </row>
    <row r="49" spans="2:15" x14ac:dyDescent="0.25">
      <c r="B49" s="28"/>
      <c r="C49" s="268" t="s">
        <v>91</v>
      </c>
      <c r="D49" s="268"/>
      <c r="E49" s="268"/>
      <c r="F49" s="268"/>
      <c r="G49" s="268"/>
      <c r="H49" s="26"/>
      <c r="I49" s="268" t="s">
        <v>17</v>
      </c>
      <c r="J49" s="268"/>
      <c r="K49" s="268"/>
      <c r="L49" s="268"/>
      <c r="M49" s="268"/>
      <c r="N49" s="268"/>
      <c r="O49" s="85"/>
    </row>
    <row r="50" spans="2:15" x14ac:dyDescent="0.25">
      <c r="B50" s="28"/>
      <c r="C50" s="230" t="s">
        <v>2</v>
      </c>
      <c r="D50" s="230" t="s">
        <v>11</v>
      </c>
      <c r="E50" s="230" t="s">
        <v>12</v>
      </c>
      <c r="F50" s="230" t="s">
        <v>3</v>
      </c>
      <c r="G50" s="230" t="s">
        <v>15</v>
      </c>
      <c r="H50" s="23"/>
      <c r="I50" s="144" t="s">
        <v>20</v>
      </c>
      <c r="J50" s="145"/>
      <c r="K50" s="145">
        <v>2016</v>
      </c>
      <c r="L50" s="146" t="s">
        <v>19</v>
      </c>
      <c r="M50" s="146">
        <v>2017</v>
      </c>
      <c r="N50" s="146" t="s">
        <v>19</v>
      </c>
      <c r="O50" s="85"/>
    </row>
    <row r="51" spans="2:15" x14ac:dyDescent="0.25">
      <c r="B51" s="28"/>
      <c r="C51" s="27">
        <v>2010</v>
      </c>
      <c r="D51" s="141">
        <v>83.158672849999988</v>
      </c>
      <c r="E51" s="141">
        <v>236.00301406</v>
      </c>
      <c r="F51" s="141">
        <f>+E51+D51</f>
        <v>319.16168690999996</v>
      </c>
      <c r="G51" s="142">
        <v>-0.10328565316508009</v>
      </c>
      <c r="H51" s="23"/>
      <c r="I51" s="110" t="s">
        <v>22</v>
      </c>
      <c r="J51" s="64"/>
      <c r="K51" s="147">
        <f>+K73+K100</f>
        <v>178.37770879000001</v>
      </c>
      <c r="L51" s="148">
        <f>+K51/K53</f>
        <v>0.7596690291271545</v>
      </c>
      <c r="M51" s="147">
        <f>+M73+M100</f>
        <v>95.396634370000015</v>
      </c>
      <c r="N51" s="148">
        <f>+M51/M53</f>
        <v>0.64085217057973987</v>
      </c>
      <c r="O51" s="85"/>
    </row>
    <row r="52" spans="2:15" x14ac:dyDescent="0.25">
      <c r="B52" s="28"/>
      <c r="C52" s="27">
        <v>2011</v>
      </c>
      <c r="D52" s="141">
        <v>106.30979452</v>
      </c>
      <c r="E52" s="141">
        <v>375.0547388</v>
      </c>
      <c r="F52" s="141">
        <f t="shared" ref="F52:F58" si="5">+E52+D52</f>
        <v>481.36453331999996</v>
      </c>
      <c r="G52" s="142">
        <f>+F52/F51-1</f>
        <v>0.50821528103947955</v>
      </c>
      <c r="H52" s="23"/>
      <c r="I52" s="110" t="s">
        <v>1</v>
      </c>
      <c r="J52" s="64"/>
      <c r="K52" s="147">
        <f>+K74+K101</f>
        <v>56.432059609999996</v>
      </c>
      <c r="L52" s="148">
        <f>+K52/K53</f>
        <v>0.24033097087284547</v>
      </c>
      <c r="M52" s="147">
        <f>+M74+M101</f>
        <v>53.462398570000005</v>
      </c>
      <c r="N52" s="148">
        <f>+M52/M53</f>
        <v>0.35914782942026008</v>
      </c>
      <c r="O52" s="85"/>
    </row>
    <row r="53" spans="2:15" x14ac:dyDescent="0.25">
      <c r="B53" s="28"/>
      <c r="C53" s="27">
        <v>2012</v>
      </c>
      <c r="D53" s="141">
        <v>92.245109830000004</v>
      </c>
      <c r="E53" s="141">
        <v>310.88022093000001</v>
      </c>
      <c r="F53" s="141">
        <f t="shared" si="5"/>
        <v>403.12533076</v>
      </c>
      <c r="G53" s="142">
        <f t="shared" ref="G53:G58" si="6">+F53/F52-1</f>
        <v>-0.16253628413456123</v>
      </c>
      <c r="H53" s="23"/>
      <c r="I53" s="136" t="s">
        <v>3</v>
      </c>
      <c r="J53" s="75"/>
      <c r="K53" s="149">
        <f>+K75+K102</f>
        <v>234.80976840000002</v>
      </c>
      <c r="L53" s="150">
        <f>+L52+L51</f>
        <v>1</v>
      </c>
      <c r="M53" s="149">
        <f>+M75+M102</f>
        <v>148.85903294000002</v>
      </c>
      <c r="N53" s="150">
        <f>+N52+N51</f>
        <v>1</v>
      </c>
      <c r="O53" s="85"/>
    </row>
    <row r="54" spans="2:15" x14ac:dyDescent="0.25">
      <c r="B54" s="28"/>
      <c r="C54" s="27">
        <v>2013</v>
      </c>
      <c r="D54" s="141">
        <v>84.432931269999997</v>
      </c>
      <c r="E54" s="141">
        <v>245.65534958000001</v>
      </c>
      <c r="F54" s="141">
        <f t="shared" si="5"/>
        <v>330.08828084999999</v>
      </c>
      <c r="G54" s="143">
        <f t="shared" si="6"/>
        <v>-0.181177029417391</v>
      </c>
      <c r="H54" s="26"/>
      <c r="I54" s="36"/>
      <c r="J54" s="36"/>
      <c r="K54" s="36"/>
      <c r="L54" s="36"/>
      <c r="M54" s="36"/>
      <c r="N54" s="36"/>
      <c r="O54" s="85"/>
    </row>
    <row r="55" spans="2:15" x14ac:dyDescent="0.25">
      <c r="B55" s="28"/>
      <c r="C55" s="27">
        <v>2014</v>
      </c>
      <c r="D55" s="141">
        <v>70.861068369999998</v>
      </c>
      <c r="E55" s="141">
        <v>260.80171002000003</v>
      </c>
      <c r="F55" s="141">
        <f t="shared" si="5"/>
        <v>331.66277839000003</v>
      </c>
      <c r="G55" s="143">
        <f t="shared" si="6"/>
        <v>4.7699286262015139E-3</v>
      </c>
      <c r="H55" s="26"/>
      <c r="I55" s="36"/>
      <c r="J55" s="115"/>
      <c r="K55" s="115"/>
      <c r="L55" s="36"/>
      <c r="M55" s="36"/>
      <c r="N55" s="36"/>
      <c r="O55" s="85"/>
    </row>
    <row r="56" spans="2:15" ht="15" customHeight="1" x14ac:dyDescent="0.25">
      <c r="B56" s="24"/>
      <c r="C56" s="27">
        <v>2015</v>
      </c>
      <c r="D56" s="141">
        <v>62.394231210000001</v>
      </c>
      <c r="E56" s="141">
        <v>207.30167813</v>
      </c>
      <c r="F56" s="141">
        <f t="shared" si="5"/>
        <v>269.69590934000001</v>
      </c>
      <c r="G56" s="142">
        <f t="shared" si="6"/>
        <v>-0.18683697142865274</v>
      </c>
      <c r="H56" s="23"/>
      <c r="I56" s="151" t="s">
        <v>28</v>
      </c>
      <c r="J56" s="78"/>
      <c r="K56" s="231">
        <v>2016</v>
      </c>
      <c r="L56" s="45" t="s">
        <v>19</v>
      </c>
      <c r="M56" s="45">
        <v>2017</v>
      </c>
      <c r="N56" s="45" t="s">
        <v>19</v>
      </c>
      <c r="O56" s="40"/>
    </row>
    <row r="57" spans="2:15" x14ac:dyDescent="0.25">
      <c r="B57" s="24"/>
      <c r="C57" s="27">
        <v>2016</v>
      </c>
      <c r="D57" s="217">
        <f>+E92</f>
        <v>55.902486739999993</v>
      </c>
      <c r="E57" s="217">
        <f>+E119</f>
        <v>178.90728166</v>
      </c>
      <c r="F57" s="141">
        <f t="shared" si="5"/>
        <v>234.8097684</v>
      </c>
      <c r="G57" s="142">
        <f t="shared" si="6"/>
        <v>-0.12935361543070267</v>
      </c>
      <c r="H57" s="23"/>
      <c r="I57" s="137" t="s">
        <v>30</v>
      </c>
      <c r="J57" s="138"/>
      <c r="K57" s="147">
        <f>+K79+K106</f>
        <v>0</v>
      </c>
      <c r="L57" s="148">
        <f t="shared" ref="L57:L63" si="7">+K57/K$63</f>
        <v>0</v>
      </c>
      <c r="M57" s="147">
        <f>+M79+M106</f>
        <v>0</v>
      </c>
      <c r="N57" s="148">
        <f t="shared" ref="N57:N63" si="8">+M57/M$63</f>
        <v>0</v>
      </c>
      <c r="O57" s="40"/>
    </row>
    <row r="58" spans="2:15" x14ac:dyDescent="0.25">
      <c r="B58" s="114"/>
      <c r="C58" s="27">
        <v>2017</v>
      </c>
      <c r="D58" s="217">
        <f>+G92</f>
        <v>34.570655809999998</v>
      </c>
      <c r="E58" s="217">
        <f>+G119</f>
        <v>114.28837713</v>
      </c>
      <c r="F58" s="141">
        <f t="shared" si="5"/>
        <v>148.85903293999999</v>
      </c>
      <c r="G58" s="142">
        <f t="shared" si="6"/>
        <v>-0.36604412178279722</v>
      </c>
      <c r="H58" s="19"/>
      <c r="I58" s="139" t="s">
        <v>32</v>
      </c>
      <c r="J58" s="140"/>
      <c r="K58" s="147">
        <f>+K80+K107</f>
        <v>0.70669581000000004</v>
      </c>
      <c r="L58" s="148">
        <f t="shared" si="7"/>
        <v>3.9617944125068718E-3</v>
      </c>
      <c r="M58" s="147">
        <f>+M80+M107</f>
        <v>0.67905449000000007</v>
      </c>
      <c r="N58" s="148">
        <f t="shared" si="8"/>
        <v>7.1182227180705106E-3</v>
      </c>
      <c r="O58" s="40"/>
    </row>
    <row r="59" spans="2:15" x14ac:dyDescent="0.25">
      <c r="B59" s="114"/>
      <c r="C59" s="261" t="s">
        <v>16</v>
      </c>
      <c r="D59" s="261"/>
      <c r="E59" s="261"/>
      <c r="F59" s="261"/>
      <c r="G59" s="261"/>
      <c r="H59" s="19"/>
      <c r="I59" s="137" t="s">
        <v>34</v>
      </c>
      <c r="J59" s="138"/>
      <c r="K59" s="147">
        <f>+K81+K108</f>
        <v>177.65954219000002</v>
      </c>
      <c r="L59" s="148">
        <f t="shared" si="7"/>
        <v>0.99597389940216408</v>
      </c>
      <c r="M59" s="147">
        <f>+M81+M108</f>
        <v>94.715680090000006</v>
      </c>
      <c r="N59" s="148">
        <f t="shared" si="8"/>
        <v>0.9928618626380582</v>
      </c>
      <c r="O59" s="40"/>
    </row>
    <row r="60" spans="2:15" x14ac:dyDescent="0.25">
      <c r="B60" s="114"/>
      <c r="C60" s="228"/>
      <c r="D60" s="228"/>
      <c r="E60" s="228"/>
      <c r="F60" s="228"/>
      <c r="G60" s="228"/>
      <c r="H60" s="19"/>
      <c r="I60" s="110" t="s">
        <v>36</v>
      </c>
      <c r="J60" s="64"/>
      <c r="K60" s="147">
        <f>+K82+K109</f>
        <v>1.1470790000000002E-2</v>
      </c>
      <c r="L60" s="148">
        <f t="shared" si="7"/>
        <v>6.4306185328931974E-5</v>
      </c>
      <c r="M60" s="147">
        <f>+M82+M109</f>
        <v>1.8997899999999999E-3</v>
      </c>
      <c r="N60" s="148">
        <f t="shared" si="8"/>
        <v>1.9914643871308727E-5</v>
      </c>
      <c r="O60" s="40"/>
    </row>
    <row r="61" spans="2:15" x14ac:dyDescent="0.25">
      <c r="B61" s="114"/>
      <c r="C61" s="228"/>
      <c r="D61" s="228"/>
      <c r="E61" s="228"/>
      <c r="F61" s="228"/>
      <c r="G61" s="228"/>
      <c r="H61" s="19"/>
      <c r="I61" s="110" t="s">
        <v>40</v>
      </c>
      <c r="J61" s="64"/>
      <c r="K61" s="147">
        <f>+K84+K111</f>
        <v>0</v>
      </c>
      <c r="L61" s="148">
        <f t="shared" si="7"/>
        <v>0</v>
      </c>
      <c r="M61" s="147">
        <f>+M84+M111</f>
        <v>0</v>
      </c>
      <c r="N61" s="148">
        <f t="shared" si="8"/>
        <v>0</v>
      </c>
      <c r="O61" s="40"/>
    </row>
    <row r="62" spans="2:15" x14ac:dyDescent="0.25">
      <c r="B62" s="114"/>
      <c r="C62" s="228"/>
      <c r="D62" s="228"/>
      <c r="E62" s="228"/>
      <c r="F62" s="228"/>
      <c r="G62" s="228"/>
      <c r="H62" s="19"/>
      <c r="I62" s="110" t="s">
        <v>38</v>
      </c>
      <c r="J62" s="64"/>
      <c r="K62" s="104">
        <f>+K83+K110</f>
        <v>0</v>
      </c>
      <c r="L62" s="73">
        <f t="shared" si="7"/>
        <v>0</v>
      </c>
      <c r="M62" s="104">
        <f>+M83+M110</f>
        <v>0</v>
      </c>
      <c r="N62" s="73">
        <f t="shared" si="8"/>
        <v>0</v>
      </c>
      <c r="O62" s="40"/>
    </row>
    <row r="63" spans="2:15" x14ac:dyDescent="0.25">
      <c r="B63" s="114"/>
      <c r="C63" s="228"/>
      <c r="D63" s="228"/>
      <c r="E63" s="228"/>
      <c r="F63" s="228"/>
      <c r="G63" s="228"/>
      <c r="H63" s="19"/>
      <c r="I63" s="136" t="s">
        <v>3</v>
      </c>
      <c r="J63" s="75"/>
      <c r="K63" s="149">
        <f>SUM(K57:K62)</f>
        <v>178.37770879000004</v>
      </c>
      <c r="L63" s="150">
        <f t="shared" si="7"/>
        <v>1</v>
      </c>
      <c r="M63" s="149">
        <f>SUM(M57:M62)</f>
        <v>95.396634370000001</v>
      </c>
      <c r="N63" s="150">
        <f t="shared" si="8"/>
        <v>1</v>
      </c>
      <c r="O63" s="40"/>
    </row>
    <row r="64" spans="2:15" x14ac:dyDescent="0.25">
      <c r="B64" s="114"/>
      <c r="C64" s="228"/>
      <c r="D64" s="228"/>
      <c r="E64" s="228"/>
      <c r="F64" s="228"/>
      <c r="G64" s="228"/>
      <c r="H64" s="10"/>
      <c r="I64" s="261" t="s">
        <v>61</v>
      </c>
      <c r="J64" s="261"/>
      <c r="K64" s="261"/>
      <c r="L64" s="261"/>
      <c r="M64" s="261"/>
      <c r="N64" s="261"/>
      <c r="O64" s="40"/>
    </row>
    <row r="65" spans="2:15" x14ac:dyDescent="0.25">
      <c r="B65" s="114"/>
      <c r="C65" s="228"/>
      <c r="D65" s="228"/>
      <c r="E65" s="228"/>
      <c r="F65" s="228"/>
      <c r="G65" s="228"/>
      <c r="H65" s="19"/>
      <c r="I65" s="19"/>
      <c r="J65" s="19"/>
      <c r="K65" s="19"/>
      <c r="L65" s="36"/>
      <c r="M65" s="36"/>
      <c r="N65" s="36"/>
      <c r="O65" s="40"/>
    </row>
    <row r="66" spans="2:15" x14ac:dyDescent="0.25">
      <c r="B66" s="116"/>
      <c r="C66" s="117"/>
      <c r="D66" s="117"/>
      <c r="E66" s="117"/>
      <c r="F66" s="117"/>
      <c r="G66" s="117"/>
      <c r="H66" s="118"/>
      <c r="I66" s="118"/>
      <c r="J66" s="118"/>
      <c r="K66" s="118"/>
      <c r="L66" s="42"/>
      <c r="M66" s="42"/>
      <c r="N66" s="42"/>
      <c r="O66" s="43"/>
    </row>
    <row r="67" spans="2:15" x14ac:dyDescent="0.25">
      <c r="B67" s="115"/>
      <c r="C67" s="115"/>
      <c r="D67" s="115"/>
      <c r="E67" s="115"/>
      <c r="F67" s="115"/>
      <c r="G67" s="115"/>
      <c r="H67" s="119"/>
      <c r="I67" s="119"/>
      <c r="J67" s="119"/>
      <c r="K67" s="119"/>
      <c r="L67" s="36"/>
      <c r="M67" s="36"/>
      <c r="N67" s="36"/>
      <c r="O67" s="36"/>
    </row>
    <row r="68" spans="2:15" x14ac:dyDescent="0.25">
      <c r="B68" s="115"/>
      <c r="C68" s="115"/>
      <c r="D68" s="115"/>
      <c r="E68" s="115"/>
      <c r="F68" s="115"/>
      <c r="G68" s="115"/>
      <c r="H68" s="119"/>
      <c r="I68" s="119"/>
      <c r="J68" s="119"/>
      <c r="K68" s="119"/>
      <c r="L68" s="36"/>
      <c r="M68" s="36"/>
      <c r="N68" s="36"/>
      <c r="O68" s="36"/>
    </row>
    <row r="69" spans="2:15" x14ac:dyDescent="0.25">
      <c r="B69" s="156" t="s">
        <v>64</v>
      </c>
      <c r="C69" s="157"/>
      <c r="D69" s="157"/>
      <c r="E69" s="157"/>
      <c r="F69" s="157"/>
      <c r="G69" s="157"/>
      <c r="H69" s="113"/>
      <c r="I69" s="113"/>
      <c r="J69" s="113"/>
      <c r="K69" s="113"/>
      <c r="L69" s="120"/>
      <c r="M69" s="120"/>
      <c r="N69" s="120"/>
      <c r="O69" s="121"/>
    </row>
    <row r="70" spans="2:15" x14ac:dyDescent="0.25">
      <c r="B70" s="153" t="s">
        <v>63</v>
      </c>
      <c r="C70" s="154"/>
      <c r="D70" s="154"/>
      <c r="E70" s="155"/>
      <c r="F70" s="155"/>
      <c r="G70" s="155"/>
      <c r="H70" s="119"/>
      <c r="I70" s="119"/>
      <c r="J70" s="119"/>
      <c r="K70" s="119"/>
      <c r="L70" s="36"/>
      <c r="M70" s="36"/>
      <c r="N70" s="36"/>
      <c r="O70" s="40"/>
    </row>
    <row r="71" spans="2:15" x14ac:dyDescent="0.25">
      <c r="B71" s="28" t="s">
        <v>17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0"/>
    </row>
    <row r="72" spans="2:15" x14ac:dyDescent="0.25">
      <c r="B72" s="108" t="s">
        <v>18</v>
      </c>
      <c r="C72" s="61"/>
      <c r="D72" s="62"/>
      <c r="E72" s="45">
        <v>2016</v>
      </c>
      <c r="F72" s="45" t="s">
        <v>19</v>
      </c>
      <c r="G72" s="45">
        <v>2017</v>
      </c>
      <c r="H72" s="45" t="s">
        <v>19</v>
      </c>
      <c r="I72" s="36"/>
      <c r="J72" s="45" t="s">
        <v>20</v>
      </c>
      <c r="K72" s="45">
        <v>2016</v>
      </c>
      <c r="L72" s="45" t="s">
        <v>19</v>
      </c>
      <c r="M72" s="45">
        <v>2017</v>
      </c>
      <c r="N72" s="45" t="s">
        <v>19</v>
      </c>
      <c r="O72" s="40"/>
    </row>
    <row r="73" spans="2:15" x14ac:dyDescent="0.25">
      <c r="B73" s="109" t="s">
        <v>21</v>
      </c>
      <c r="C73" s="63"/>
      <c r="D73" s="64"/>
      <c r="E73" s="158"/>
      <c r="F73" s="65" t="str">
        <f t="shared" ref="F73:F91" si="9">+IF(E73="","",+E73/E$92)</f>
        <v/>
      </c>
      <c r="G73" s="158"/>
      <c r="H73" s="65" t="str">
        <f t="shared" ref="H73:H91" si="10">+IF(G73="","",+G73/G$92)</f>
        <v/>
      </c>
      <c r="I73" s="36"/>
      <c r="J73" s="66" t="s">
        <v>22</v>
      </c>
      <c r="K73" s="67">
        <f>+SUM(E73:E81)</f>
        <v>44.594427079999996</v>
      </c>
      <c r="L73" s="60">
        <f>+K73/K75</f>
        <v>0.79771812812919596</v>
      </c>
      <c r="M73" s="67">
        <f>+SUM(G73:G81)</f>
        <v>23.849158540000001</v>
      </c>
      <c r="N73" s="60">
        <f>+M73/M75</f>
        <v>0.68986711363170983</v>
      </c>
      <c r="O73" s="40"/>
    </row>
    <row r="74" spans="2:15" x14ac:dyDescent="0.25">
      <c r="B74" s="109" t="s">
        <v>23</v>
      </c>
      <c r="C74" s="63"/>
      <c r="D74" s="64"/>
      <c r="E74" s="158"/>
      <c r="F74" s="65" t="str">
        <f t="shared" si="9"/>
        <v/>
      </c>
      <c r="G74" s="158"/>
      <c r="H74" s="65" t="str">
        <f t="shared" si="10"/>
        <v/>
      </c>
      <c r="I74" s="36"/>
      <c r="J74" s="59" t="s">
        <v>1</v>
      </c>
      <c r="K74" s="67">
        <f>+SUM(E82:E91)</f>
        <v>11.30805966</v>
      </c>
      <c r="L74" s="60">
        <f>+K74/K75</f>
        <v>0.20228187187080401</v>
      </c>
      <c r="M74" s="67">
        <f>+SUM(G82:G91)</f>
        <v>10.72149727</v>
      </c>
      <c r="N74" s="60">
        <f>+M74/M75</f>
        <v>0.31013288636829012</v>
      </c>
      <c r="O74" s="40"/>
    </row>
    <row r="75" spans="2:15" x14ac:dyDescent="0.25">
      <c r="B75" s="109" t="s">
        <v>24</v>
      </c>
      <c r="C75" s="63"/>
      <c r="D75" s="64"/>
      <c r="E75" s="158">
        <v>0.17667389999999999</v>
      </c>
      <c r="F75" s="65">
        <f t="shared" si="9"/>
        <v>3.16039429196956E-3</v>
      </c>
      <c r="G75" s="158">
        <v>0.16976367000000001</v>
      </c>
      <c r="H75" s="65">
        <f t="shared" si="10"/>
        <v>4.9106291455105608E-3</v>
      </c>
      <c r="I75" s="36"/>
      <c r="J75" s="68" t="s">
        <v>3</v>
      </c>
      <c r="K75" s="69">
        <f>SUM(K73:K74)</f>
        <v>55.902486739999993</v>
      </c>
      <c r="L75" s="70">
        <f>+L74+L73</f>
        <v>1</v>
      </c>
      <c r="M75" s="69">
        <f>SUM(M73:M74)</f>
        <v>34.570655810000005</v>
      </c>
      <c r="N75" s="70">
        <f>+N74+N73</f>
        <v>1</v>
      </c>
      <c r="O75" s="40"/>
    </row>
    <row r="76" spans="2:15" x14ac:dyDescent="0.25">
      <c r="B76" s="109" t="s">
        <v>25</v>
      </c>
      <c r="C76" s="63"/>
      <c r="D76" s="64"/>
      <c r="E76" s="158">
        <v>44.414885509999998</v>
      </c>
      <c r="F76" s="65">
        <f t="shared" si="9"/>
        <v>0.79450643611923166</v>
      </c>
      <c r="G76" s="158">
        <v>23.678919920000002</v>
      </c>
      <c r="H76" s="65">
        <f t="shared" si="10"/>
        <v>0.68494274595596694</v>
      </c>
      <c r="I76" s="36"/>
      <c r="J76" s="36"/>
      <c r="K76" s="36"/>
      <c r="L76" s="36"/>
      <c r="M76" s="36"/>
      <c r="N76" s="36"/>
      <c r="O76" s="40"/>
    </row>
    <row r="77" spans="2:15" x14ac:dyDescent="0.25">
      <c r="B77" s="109" t="s">
        <v>26</v>
      </c>
      <c r="C77" s="63"/>
      <c r="D77" s="64"/>
      <c r="E77" s="158">
        <v>2.8676700000000001E-3</v>
      </c>
      <c r="F77" s="65">
        <f t="shared" si="9"/>
        <v>5.1297717994861428E-5</v>
      </c>
      <c r="G77" s="158">
        <v>4.7494999999999997E-4</v>
      </c>
      <c r="H77" s="65">
        <f t="shared" si="10"/>
        <v>1.3738530232412157E-5</v>
      </c>
      <c r="I77" s="36"/>
      <c r="J77" s="36"/>
      <c r="K77" s="115"/>
      <c r="L77" s="115"/>
      <c r="M77" s="36"/>
      <c r="N77" s="36"/>
      <c r="O77" s="40"/>
    </row>
    <row r="78" spans="2:15" x14ac:dyDescent="0.25">
      <c r="B78" s="109" t="s">
        <v>27</v>
      </c>
      <c r="C78" s="63"/>
      <c r="D78" s="64"/>
      <c r="E78" s="158"/>
      <c r="F78" s="65" t="str">
        <f t="shared" si="9"/>
        <v/>
      </c>
      <c r="G78" s="158"/>
      <c r="H78" s="65" t="str">
        <f t="shared" si="10"/>
        <v/>
      </c>
      <c r="I78" s="36"/>
      <c r="J78" s="71" t="s">
        <v>28</v>
      </c>
      <c r="K78" s="45">
        <v>2016</v>
      </c>
      <c r="L78" s="45" t="s">
        <v>19</v>
      </c>
      <c r="M78" s="45">
        <v>2017</v>
      </c>
      <c r="N78" s="45" t="s">
        <v>19</v>
      </c>
      <c r="O78" s="40"/>
    </row>
    <row r="79" spans="2:15" x14ac:dyDescent="0.25">
      <c r="B79" s="110" t="s">
        <v>29</v>
      </c>
      <c r="C79" s="63"/>
      <c r="D79" s="64"/>
      <c r="E79" s="158"/>
      <c r="F79" s="65" t="str">
        <f t="shared" si="9"/>
        <v/>
      </c>
      <c r="G79" s="158"/>
      <c r="H79" s="65" t="str">
        <f t="shared" si="10"/>
        <v/>
      </c>
      <c r="I79" s="36"/>
      <c r="J79" s="72" t="s">
        <v>30</v>
      </c>
      <c r="K79" s="67">
        <f>+E73+E74</f>
        <v>0</v>
      </c>
      <c r="L79" s="60">
        <f>+K79/K$85</f>
        <v>0</v>
      </c>
      <c r="M79" s="67">
        <f>+G73+G74</f>
        <v>0</v>
      </c>
      <c r="N79" s="60">
        <f t="shared" ref="N79:N85" si="11">+M79/M$85</f>
        <v>0</v>
      </c>
      <c r="O79" s="40"/>
    </row>
    <row r="80" spans="2:15" x14ac:dyDescent="0.25">
      <c r="B80" s="109" t="s">
        <v>31</v>
      </c>
      <c r="C80" s="63"/>
      <c r="D80" s="64"/>
      <c r="E80" s="158"/>
      <c r="F80" s="65" t="str">
        <f t="shared" si="9"/>
        <v/>
      </c>
      <c r="G80" s="158"/>
      <c r="H80" s="65" t="str">
        <f t="shared" si="10"/>
        <v/>
      </c>
      <c r="I80" s="36"/>
      <c r="J80" s="72" t="s">
        <v>32</v>
      </c>
      <c r="K80" s="67">
        <f>+E75</f>
        <v>0.17667389999999999</v>
      </c>
      <c r="L80" s="60">
        <f t="shared" ref="L80:L85" si="12">+K80/K$85</f>
        <v>3.9617932456684898E-3</v>
      </c>
      <c r="M80" s="67">
        <f>+G75</f>
        <v>0.16976367000000001</v>
      </c>
      <c r="N80" s="60">
        <f t="shared" si="11"/>
        <v>7.1182247254246312E-3</v>
      </c>
      <c r="O80" s="40"/>
    </row>
    <row r="81" spans="2:15" x14ac:dyDescent="0.25">
      <c r="B81" s="109" t="s">
        <v>33</v>
      </c>
      <c r="C81" s="63"/>
      <c r="D81" s="64"/>
      <c r="E81" s="158"/>
      <c r="F81" s="65" t="str">
        <f t="shared" si="9"/>
        <v/>
      </c>
      <c r="G81" s="158"/>
      <c r="H81" s="65" t="str">
        <f t="shared" si="10"/>
        <v/>
      </c>
      <c r="I81" s="36"/>
      <c r="J81" s="72" t="s">
        <v>34</v>
      </c>
      <c r="K81" s="67">
        <f>+E76</f>
        <v>44.414885509999998</v>
      </c>
      <c r="L81" s="60">
        <f t="shared" si="12"/>
        <v>0.99597390118550222</v>
      </c>
      <c r="M81" s="67">
        <f>+G76</f>
        <v>23.678919920000002</v>
      </c>
      <c r="N81" s="60">
        <f t="shared" si="11"/>
        <v>0.99286186052583481</v>
      </c>
      <c r="O81" s="40"/>
    </row>
    <row r="82" spans="2:15" x14ac:dyDescent="0.25">
      <c r="B82" s="109" t="s">
        <v>35</v>
      </c>
      <c r="C82" s="63"/>
      <c r="D82" s="64"/>
      <c r="E82" s="158"/>
      <c r="F82" s="65" t="str">
        <f t="shared" si="9"/>
        <v/>
      </c>
      <c r="G82" s="158"/>
      <c r="H82" s="65" t="str">
        <f t="shared" si="10"/>
        <v/>
      </c>
      <c r="I82" s="36"/>
      <c r="J82" s="72" t="s">
        <v>36</v>
      </c>
      <c r="K82" s="67">
        <f>+E77+E78</f>
        <v>2.8676700000000001E-3</v>
      </c>
      <c r="L82" s="60">
        <f t="shared" si="12"/>
        <v>6.4305568829386577E-5</v>
      </c>
      <c r="M82" s="67">
        <f>+G77+G78</f>
        <v>4.7494999999999997E-4</v>
      </c>
      <c r="N82" s="60">
        <f t="shared" si="11"/>
        <v>1.9914748740648857E-5</v>
      </c>
      <c r="O82" s="40"/>
    </row>
    <row r="83" spans="2:15" x14ac:dyDescent="0.25">
      <c r="B83" s="109" t="s">
        <v>37</v>
      </c>
      <c r="C83" s="63"/>
      <c r="D83" s="64"/>
      <c r="E83" s="158"/>
      <c r="F83" s="65" t="str">
        <f t="shared" si="9"/>
        <v/>
      </c>
      <c r="G83" s="158"/>
      <c r="H83" s="65" t="str">
        <f t="shared" si="10"/>
        <v/>
      </c>
      <c r="I83" s="36"/>
      <c r="J83" s="73" t="s">
        <v>38</v>
      </c>
      <c r="K83" s="67">
        <f>+E79</f>
        <v>0</v>
      </c>
      <c r="L83" s="60">
        <f t="shared" si="12"/>
        <v>0</v>
      </c>
      <c r="M83" s="67">
        <f>+G79</f>
        <v>0</v>
      </c>
      <c r="N83" s="60">
        <f t="shared" si="11"/>
        <v>0</v>
      </c>
      <c r="O83" s="40"/>
    </row>
    <row r="84" spans="2:15" x14ac:dyDescent="0.25">
      <c r="B84" s="110" t="s">
        <v>39</v>
      </c>
      <c r="C84" s="63"/>
      <c r="D84" s="64"/>
      <c r="E84" s="158"/>
      <c r="F84" s="65" t="str">
        <f t="shared" si="9"/>
        <v/>
      </c>
      <c r="G84" s="158"/>
      <c r="H84" s="65" t="str">
        <f t="shared" si="10"/>
        <v/>
      </c>
      <c r="I84" s="36"/>
      <c r="J84" s="72" t="s">
        <v>40</v>
      </c>
      <c r="K84" s="67">
        <f>+E80+E81</f>
        <v>0</v>
      </c>
      <c r="L84" s="60">
        <f t="shared" si="12"/>
        <v>0</v>
      </c>
      <c r="M84" s="67">
        <f>+G80+G81</f>
        <v>0</v>
      </c>
      <c r="N84" s="60">
        <f t="shared" si="11"/>
        <v>0</v>
      </c>
      <c r="O84" s="40"/>
    </row>
    <row r="85" spans="2:15" x14ac:dyDescent="0.25">
      <c r="B85" s="110" t="s">
        <v>41</v>
      </c>
      <c r="C85" s="63"/>
      <c r="D85" s="64"/>
      <c r="E85" s="158"/>
      <c r="F85" s="65" t="str">
        <f t="shared" si="9"/>
        <v/>
      </c>
      <c r="G85" s="158"/>
      <c r="H85" s="65" t="str">
        <f t="shared" si="10"/>
        <v/>
      </c>
      <c r="I85" s="36"/>
      <c r="J85" s="68" t="s">
        <v>3</v>
      </c>
      <c r="K85" s="69">
        <f>SUM(K79:K84)</f>
        <v>44.594427079999996</v>
      </c>
      <c r="L85" s="70">
        <f t="shared" si="12"/>
        <v>1</v>
      </c>
      <c r="M85" s="69">
        <f>SUM(M79:M84)</f>
        <v>23.849158540000001</v>
      </c>
      <c r="N85" s="70">
        <f t="shared" si="11"/>
        <v>1</v>
      </c>
      <c r="O85" s="40"/>
    </row>
    <row r="86" spans="2:15" x14ac:dyDescent="0.25">
      <c r="B86" s="109" t="s">
        <v>42</v>
      </c>
      <c r="C86" s="63"/>
      <c r="D86" s="64"/>
      <c r="E86" s="158"/>
      <c r="F86" s="65" t="str">
        <f t="shared" si="9"/>
        <v/>
      </c>
      <c r="G86" s="158"/>
      <c r="H86" s="65" t="str">
        <f t="shared" si="10"/>
        <v/>
      </c>
      <c r="I86" s="36"/>
      <c r="J86" s="36"/>
      <c r="K86" s="36"/>
      <c r="L86" s="36"/>
      <c r="M86" s="36"/>
      <c r="N86" s="36"/>
      <c r="O86" s="40"/>
    </row>
    <row r="87" spans="2:15" x14ac:dyDescent="0.25">
      <c r="B87" s="109" t="s">
        <v>43</v>
      </c>
      <c r="C87" s="63"/>
      <c r="D87" s="64"/>
      <c r="E87" s="158"/>
      <c r="F87" s="65" t="str">
        <f t="shared" si="9"/>
        <v/>
      </c>
      <c r="G87" s="158"/>
      <c r="H87" s="65" t="str">
        <f t="shared" si="10"/>
        <v/>
      </c>
      <c r="I87" s="36"/>
      <c r="J87" s="36"/>
      <c r="K87" s="36"/>
      <c r="L87" s="36"/>
      <c r="M87" s="36"/>
      <c r="N87" s="36"/>
      <c r="O87" s="40"/>
    </row>
    <row r="88" spans="2:15" x14ac:dyDescent="0.25">
      <c r="B88" s="109" t="s">
        <v>44</v>
      </c>
      <c r="C88" s="63"/>
      <c r="D88" s="64"/>
      <c r="E88" s="158">
        <v>6.51</v>
      </c>
      <c r="F88" s="65">
        <f t="shared" si="9"/>
        <v>0.11645278018270856</v>
      </c>
      <c r="G88" s="158">
        <v>5.4943900000000001</v>
      </c>
      <c r="H88" s="65">
        <f t="shared" si="10"/>
        <v>0.15893218891180763</v>
      </c>
      <c r="I88" s="36"/>
      <c r="J88" s="36"/>
      <c r="K88" s="36"/>
      <c r="L88" s="36"/>
      <c r="M88" s="36"/>
      <c r="N88" s="36"/>
      <c r="O88" s="40"/>
    </row>
    <row r="89" spans="2:15" x14ac:dyDescent="0.25">
      <c r="B89" s="109" t="s">
        <v>45</v>
      </c>
      <c r="C89" s="63"/>
      <c r="D89" s="64"/>
      <c r="E89" s="158">
        <v>4.7980596599999998</v>
      </c>
      <c r="F89" s="65">
        <f t="shared" si="9"/>
        <v>8.5829091688095452E-2</v>
      </c>
      <c r="G89" s="158">
        <v>5.2271072699999994</v>
      </c>
      <c r="H89" s="65">
        <f t="shared" si="10"/>
        <v>0.15120069745648251</v>
      </c>
      <c r="I89" s="36"/>
      <c r="J89" s="36"/>
      <c r="K89" s="36"/>
      <c r="L89" s="36"/>
      <c r="M89" s="36"/>
      <c r="N89" s="36"/>
      <c r="O89" s="40"/>
    </row>
    <row r="90" spans="2:15" x14ac:dyDescent="0.25">
      <c r="B90" s="109" t="s">
        <v>46</v>
      </c>
      <c r="C90" s="63"/>
      <c r="D90" s="64"/>
      <c r="E90" s="158"/>
      <c r="F90" s="65" t="str">
        <f t="shared" si="9"/>
        <v/>
      </c>
      <c r="G90" s="158"/>
      <c r="H90" s="65" t="str">
        <f t="shared" si="10"/>
        <v/>
      </c>
      <c r="I90" s="36"/>
      <c r="J90" s="36"/>
      <c r="K90" s="36"/>
      <c r="L90" s="36"/>
      <c r="M90" s="36"/>
      <c r="N90" s="36"/>
      <c r="O90" s="40"/>
    </row>
    <row r="91" spans="2:15" x14ac:dyDescent="0.25">
      <c r="B91" s="109" t="s">
        <v>47</v>
      </c>
      <c r="C91" s="63"/>
      <c r="D91" s="64"/>
      <c r="E91" s="158"/>
      <c r="F91" s="65" t="str">
        <f t="shared" si="9"/>
        <v/>
      </c>
      <c r="G91" s="158"/>
      <c r="H91" s="65" t="str">
        <f t="shared" si="10"/>
        <v/>
      </c>
      <c r="I91" s="36"/>
      <c r="J91" s="36"/>
      <c r="K91" s="36"/>
      <c r="L91" s="36"/>
      <c r="M91" s="36"/>
      <c r="N91" s="36"/>
      <c r="O91" s="40"/>
    </row>
    <row r="92" spans="2:15" x14ac:dyDescent="0.25">
      <c r="B92" s="111" t="s">
        <v>48</v>
      </c>
      <c r="C92" s="74"/>
      <c r="D92" s="75"/>
      <c r="E92" s="69">
        <f>SUM(E73:E91)</f>
        <v>55.902486739999993</v>
      </c>
      <c r="F92" s="76">
        <f>SUM(F73:F91)</f>
        <v>1</v>
      </c>
      <c r="G92" s="135">
        <f>SUM(G73:G91)</f>
        <v>34.570655809999998</v>
      </c>
      <c r="H92" s="76">
        <f>SUM(H73:H91)</f>
        <v>1</v>
      </c>
      <c r="I92" s="36"/>
      <c r="J92" s="36"/>
      <c r="K92" s="36"/>
      <c r="L92" s="36"/>
      <c r="M92" s="36"/>
      <c r="N92" s="36"/>
      <c r="O92" s="40"/>
    </row>
    <row r="93" spans="2:15" x14ac:dyDescent="0.25">
      <c r="B93" s="260" t="s">
        <v>59</v>
      </c>
      <c r="C93" s="261"/>
      <c r="D93" s="261"/>
      <c r="E93" s="261"/>
      <c r="F93" s="261"/>
      <c r="G93" s="261"/>
      <c r="H93" s="261"/>
      <c r="I93" s="36"/>
      <c r="J93" s="36"/>
      <c r="K93" s="36"/>
      <c r="L93" s="36"/>
      <c r="M93" s="36"/>
      <c r="N93" s="36"/>
      <c r="O93" s="40"/>
    </row>
    <row r="94" spans="2:15" x14ac:dyDescent="0.25">
      <c r="B94" s="39"/>
      <c r="C94" s="122"/>
      <c r="D94" s="122"/>
      <c r="E94" s="122"/>
      <c r="F94" s="122"/>
      <c r="G94" s="122"/>
      <c r="H94" s="36"/>
      <c r="I94" s="36"/>
      <c r="J94" s="36"/>
      <c r="K94" s="36"/>
      <c r="L94" s="36"/>
      <c r="M94" s="36"/>
      <c r="N94" s="36"/>
      <c r="O94" s="40"/>
    </row>
    <row r="95" spans="2:15" x14ac:dyDescent="0.25">
      <c r="B95" s="39"/>
      <c r="C95" s="122"/>
      <c r="D95" s="122"/>
      <c r="E95" s="122"/>
      <c r="F95" s="122"/>
      <c r="G95" s="122"/>
      <c r="H95" s="36"/>
      <c r="I95" s="36"/>
      <c r="J95" s="36"/>
      <c r="K95" s="36"/>
      <c r="L95" s="36"/>
      <c r="M95" s="36"/>
      <c r="N95" s="36"/>
      <c r="O95" s="40"/>
    </row>
    <row r="96" spans="2:15" x14ac:dyDescent="0.25">
      <c r="B96" s="39"/>
      <c r="C96" s="122"/>
      <c r="D96" s="122"/>
      <c r="E96" s="122"/>
      <c r="F96" s="122"/>
      <c r="G96" s="122"/>
      <c r="H96" s="36"/>
      <c r="I96" s="36"/>
      <c r="J96" s="36"/>
      <c r="K96" s="36"/>
      <c r="L96" s="36"/>
      <c r="M96" s="36"/>
      <c r="N96" s="36"/>
      <c r="O96" s="40"/>
    </row>
    <row r="97" spans="2:15" x14ac:dyDescent="0.25">
      <c r="B97" s="152" t="s">
        <v>62</v>
      </c>
      <c r="C97" s="26"/>
      <c r="D97" s="26"/>
      <c r="E97" s="26"/>
      <c r="F97" s="26"/>
      <c r="G97" s="26"/>
      <c r="H97" s="36"/>
      <c r="I97" s="36"/>
      <c r="J97" s="36"/>
      <c r="K97" s="36"/>
      <c r="L97" s="36"/>
      <c r="M97" s="36"/>
      <c r="N97" s="36"/>
      <c r="O97" s="40"/>
    </row>
    <row r="98" spans="2:15" x14ac:dyDescent="0.25">
      <c r="B98" s="28" t="s">
        <v>17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40"/>
    </row>
    <row r="99" spans="2:15" x14ac:dyDescent="0.25">
      <c r="B99" s="108" t="s">
        <v>18</v>
      </c>
      <c r="C99" s="61"/>
      <c r="D99" s="62"/>
      <c r="E99" s="45">
        <v>2016</v>
      </c>
      <c r="F99" s="45" t="s">
        <v>19</v>
      </c>
      <c r="G99" s="45">
        <v>2017</v>
      </c>
      <c r="H99" s="45" t="s">
        <v>19</v>
      </c>
      <c r="I99" s="123"/>
      <c r="J99" s="45" t="s">
        <v>20</v>
      </c>
      <c r="K99" s="45">
        <v>2016</v>
      </c>
      <c r="L99" s="45" t="s">
        <v>19</v>
      </c>
      <c r="M99" s="45">
        <v>2017</v>
      </c>
      <c r="N99" s="45" t="s">
        <v>19</v>
      </c>
      <c r="O99" s="124"/>
    </row>
    <row r="100" spans="2:15" x14ac:dyDescent="0.25">
      <c r="B100" s="109" t="s">
        <v>21</v>
      </c>
      <c r="C100" s="63"/>
      <c r="D100" s="64"/>
      <c r="E100" s="158"/>
      <c r="F100" s="65" t="str">
        <f>+IF(E100="","",+E100/E$119)</f>
        <v/>
      </c>
      <c r="G100" s="158"/>
      <c r="H100" s="65" t="str">
        <f>+IF(G100="","",+G100/G$119)</f>
        <v/>
      </c>
      <c r="I100" s="125"/>
      <c r="J100" s="66" t="s">
        <v>22</v>
      </c>
      <c r="K100" s="67">
        <f>+SUM(E100:E107)</f>
        <v>133.78328171000001</v>
      </c>
      <c r="L100" s="60">
        <f>+K100/K102</f>
        <v>0.74777996998604668</v>
      </c>
      <c r="M100" s="67">
        <f>+SUM(G100:G107)</f>
        <v>71.54747583000001</v>
      </c>
      <c r="N100" s="60">
        <f>+M100/M102</f>
        <v>0.62602582718115463</v>
      </c>
      <c r="O100" s="126"/>
    </row>
    <row r="101" spans="2:15" x14ac:dyDescent="0.25">
      <c r="B101" s="109" t="s">
        <v>23</v>
      </c>
      <c r="C101" s="63"/>
      <c r="D101" s="64"/>
      <c r="E101" s="158"/>
      <c r="F101" s="65" t="str">
        <f t="shared" ref="F101:H119" si="13">+IF(E101="","",+E101/E$119)</f>
        <v/>
      </c>
      <c r="G101" s="158"/>
      <c r="H101" s="65" t="str">
        <f t="shared" si="13"/>
        <v/>
      </c>
      <c r="I101" s="125"/>
      <c r="J101" s="59" t="s">
        <v>1</v>
      </c>
      <c r="K101" s="67">
        <f>+SUM(E108:E118)</f>
        <v>45.123999949999998</v>
      </c>
      <c r="L101" s="60">
        <f>+K101/K102</f>
        <v>0.25222003001395327</v>
      </c>
      <c r="M101" s="67">
        <f>+SUM(G108:G118)</f>
        <v>42.740901300000004</v>
      </c>
      <c r="N101" s="60">
        <f>+M101/M102</f>
        <v>0.37397417281884543</v>
      </c>
      <c r="O101" s="126"/>
    </row>
    <row r="102" spans="2:15" x14ac:dyDescent="0.25">
      <c r="B102" s="109" t="s">
        <v>24</v>
      </c>
      <c r="C102" s="63"/>
      <c r="D102" s="64"/>
      <c r="E102" s="158">
        <v>0.53002190999999998</v>
      </c>
      <c r="F102" s="65">
        <f t="shared" si="13"/>
        <v>2.9625507977213989E-3</v>
      </c>
      <c r="G102" s="158">
        <v>0.50929082000000003</v>
      </c>
      <c r="H102" s="65">
        <f t="shared" si="13"/>
        <v>4.4561908462546042E-3</v>
      </c>
      <c r="I102" s="125"/>
      <c r="J102" s="68" t="s">
        <v>3</v>
      </c>
      <c r="K102" s="69">
        <f>SUM(K100:K101)</f>
        <v>178.90728166000002</v>
      </c>
      <c r="L102" s="70">
        <f>+L101+L100</f>
        <v>1</v>
      </c>
      <c r="M102" s="69">
        <f>SUM(M100:M101)</f>
        <v>114.28837713000001</v>
      </c>
      <c r="N102" s="70">
        <f>+N101+N100</f>
        <v>1</v>
      </c>
      <c r="O102" s="126"/>
    </row>
    <row r="103" spans="2:15" x14ac:dyDescent="0.25">
      <c r="B103" s="109" t="s">
        <v>25</v>
      </c>
      <c r="C103" s="63"/>
      <c r="D103" s="64"/>
      <c r="E103" s="158">
        <v>133.24465668000002</v>
      </c>
      <c r="F103" s="65">
        <f t="shared" si="13"/>
        <v>0.74476933215732155</v>
      </c>
      <c r="G103" s="158">
        <v>71.036760170000008</v>
      </c>
      <c r="H103" s="65">
        <f t="shared" si="13"/>
        <v>0.62155716927538118</v>
      </c>
      <c r="I103" s="125"/>
      <c r="J103" s="36"/>
      <c r="K103" s="36"/>
      <c r="L103" s="36"/>
      <c r="M103" s="36"/>
      <c r="N103" s="36"/>
      <c r="O103" s="126"/>
    </row>
    <row r="104" spans="2:15" x14ac:dyDescent="0.25">
      <c r="B104" s="109" t="s">
        <v>26</v>
      </c>
      <c r="C104" s="63"/>
      <c r="D104" s="64"/>
      <c r="E104" s="158">
        <v>8.6031200000000006E-3</v>
      </c>
      <c r="F104" s="65">
        <f t="shared" si="13"/>
        <v>4.8087031003855904E-5</v>
      </c>
      <c r="G104" s="158">
        <v>1.4248399999999999E-3</v>
      </c>
      <c r="H104" s="65">
        <f t="shared" si="13"/>
        <v>1.2467059518915752E-5</v>
      </c>
      <c r="I104" s="26"/>
      <c r="J104" s="36"/>
      <c r="K104" s="115"/>
      <c r="L104" s="115"/>
      <c r="M104" s="36"/>
      <c r="N104" s="36"/>
      <c r="O104" s="25"/>
    </row>
    <row r="105" spans="2:15" x14ac:dyDescent="0.25">
      <c r="B105" s="109" t="s">
        <v>27</v>
      </c>
      <c r="C105" s="63"/>
      <c r="D105" s="64"/>
      <c r="E105" s="158"/>
      <c r="F105" s="65" t="str">
        <f t="shared" si="13"/>
        <v/>
      </c>
      <c r="G105" s="158"/>
      <c r="H105" s="65" t="str">
        <f t="shared" si="13"/>
        <v/>
      </c>
      <c r="I105" s="36"/>
      <c r="J105" s="71" t="s">
        <v>28</v>
      </c>
      <c r="K105" s="45">
        <v>2016</v>
      </c>
      <c r="L105" s="45" t="s">
        <v>19</v>
      </c>
      <c r="M105" s="45">
        <v>2017</v>
      </c>
      <c r="N105" s="45" t="s">
        <v>19</v>
      </c>
      <c r="O105" s="40"/>
    </row>
    <row r="106" spans="2:15" x14ac:dyDescent="0.25">
      <c r="B106" s="109" t="s">
        <v>31</v>
      </c>
      <c r="C106" s="63"/>
      <c r="D106" s="64"/>
      <c r="E106" s="158"/>
      <c r="F106" s="65" t="str">
        <f t="shared" si="13"/>
        <v/>
      </c>
      <c r="G106" s="158"/>
      <c r="H106" s="65" t="str">
        <f t="shared" si="13"/>
        <v/>
      </c>
      <c r="I106" s="36"/>
      <c r="J106" s="72" t="s">
        <v>30</v>
      </c>
      <c r="K106" s="67">
        <f>+E100+E101</f>
        <v>0</v>
      </c>
      <c r="L106" s="60">
        <f t="shared" ref="L106:L107" si="14">+K106/K$112</f>
        <v>0</v>
      </c>
      <c r="M106" s="67">
        <f>+G100+G101</f>
        <v>0</v>
      </c>
      <c r="N106" s="60">
        <f t="shared" ref="N106" si="15">+M106/M$112</f>
        <v>0</v>
      </c>
      <c r="O106" s="40"/>
    </row>
    <row r="107" spans="2:15" x14ac:dyDescent="0.25">
      <c r="B107" s="109" t="s">
        <v>33</v>
      </c>
      <c r="C107" s="63"/>
      <c r="D107" s="64"/>
      <c r="E107" s="158"/>
      <c r="F107" s="65" t="str">
        <f t="shared" si="13"/>
        <v/>
      </c>
      <c r="G107" s="158"/>
      <c r="H107" s="65" t="str">
        <f t="shared" si="13"/>
        <v/>
      </c>
      <c r="I107" s="123"/>
      <c r="J107" s="72" t="s">
        <v>32</v>
      </c>
      <c r="K107" s="67">
        <f>+E102</f>
        <v>0.53002190999999998</v>
      </c>
      <c r="L107" s="60">
        <f t="shared" si="14"/>
        <v>3.961794801452998E-3</v>
      </c>
      <c r="M107" s="67">
        <f>+G102</f>
        <v>0.50929082000000003</v>
      </c>
      <c r="N107" s="60">
        <f>+M107/M$112</f>
        <v>7.1182220489524701E-3</v>
      </c>
      <c r="O107" s="124"/>
    </row>
    <row r="108" spans="2:15" x14ac:dyDescent="0.25">
      <c r="B108" s="109" t="s">
        <v>65</v>
      </c>
      <c r="C108" s="63"/>
      <c r="D108" s="64"/>
      <c r="E108" s="158"/>
      <c r="F108" s="65" t="str">
        <f t="shared" si="13"/>
        <v/>
      </c>
      <c r="G108" s="158"/>
      <c r="H108" s="65" t="str">
        <f t="shared" si="13"/>
        <v/>
      </c>
      <c r="I108" s="119"/>
      <c r="J108" s="72" t="s">
        <v>34</v>
      </c>
      <c r="K108" s="67">
        <f>+E103</f>
        <v>133.24465668000002</v>
      </c>
      <c r="L108" s="60">
        <f>+K108/K$112</f>
        <v>0.99597389880771825</v>
      </c>
      <c r="M108" s="67">
        <f>+G103</f>
        <v>71.036760170000008</v>
      </c>
      <c r="N108" s="60">
        <f t="shared" ref="N108:N112" si="16">+M108/M$112</f>
        <v>0.99286186334213267</v>
      </c>
      <c r="O108" s="127"/>
    </row>
    <row r="109" spans="2:15" x14ac:dyDescent="0.25">
      <c r="B109" s="110" t="s">
        <v>39</v>
      </c>
      <c r="C109" s="63"/>
      <c r="D109" s="64"/>
      <c r="E109" s="158"/>
      <c r="F109" s="65" t="str">
        <f t="shared" si="13"/>
        <v/>
      </c>
      <c r="G109" s="158"/>
      <c r="H109" s="65" t="str">
        <f t="shared" si="13"/>
        <v/>
      </c>
      <c r="I109" s="119"/>
      <c r="J109" s="72" t="s">
        <v>36</v>
      </c>
      <c r="K109" s="67">
        <f>+E104+E105</f>
        <v>8.6031200000000006E-3</v>
      </c>
      <c r="L109" s="60">
        <f t="shared" ref="L109:L112" si="17">+K109/K$112</f>
        <v>6.430639082877973E-5</v>
      </c>
      <c r="M109" s="67">
        <f>+G104+G105</f>
        <v>1.4248399999999999E-3</v>
      </c>
      <c r="N109" s="60">
        <f t="shared" si="16"/>
        <v>1.9914608914862115E-5</v>
      </c>
      <c r="O109" s="127"/>
    </row>
    <row r="110" spans="2:15" x14ac:dyDescent="0.25">
      <c r="B110" s="110" t="s">
        <v>41</v>
      </c>
      <c r="C110" s="63"/>
      <c r="D110" s="64"/>
      <c r="E110" s="158"/>
      <c r="F110" s="65" t="str">
        <f t="shared" si="13"/>
        <v/>
      </c>
      <c r="G110" s="158"/>
      <c r="H110" s="65" t="str">
        <f t="shared" si="13"/>
        <v/>
      </c>
      <c r="I110" s="119"/>
      <c r="J110" s="73" t="s">
        <v>38</v>
      </c>
      <c r="K110" s="67"/>
      <c r="L110" s="60">
        <f t="shared" si="17"/>
        <v>0</v>
      </c>
      <c r="M110" s="67"/>
      <c r="N110" s="60">
        <f t="shared" si="16"/>
        <v>0</v>
      </c>
      <c r="O110" s="127"/>
    </row>
    <row r="111" spans="2:15" x14ac:dyDescent="0.25">
      <c r="B111" s="109" t="s">
        <v>49</v>
      </c>
      <c r="C111" s="63"/>
      <c r="D111" s="64"/>
      <c r="E111" s="158"/>
      <c r="F111" s="65" t="str">
        <f t="shared" si="13"/>
        <v/>
      </c>
      <c r="G111" s="158"/>
      <c r="H111" s="65" t="str">
        <f t="shared" si="13"/>
        <v/>
      </c>
      <c r="I111" s="26"/>
      <c r="J111" s="72" t="s">
        <v>40</v>
      </c>
      <c r="K111" s="67">
        <f>+E107+E106</f>
        <v>0</v>
      </c>
      <c r="L111" s="60">
        <f t="shared" si="17"/>
        <v>0</v>
      </c>
      <c r="M111" s="67">
        <f>+G107+G106</f>
        <v>0</v>
      </c>
      <c r="N111" s="60">
        <f t="shared" si="16"/>
        <v>0</v>
      </c>
      <c r="O111" s="25"/>
    </row>
    <row r="112" spans="2:15" x14ac:dyDescent="0.25">
      <c r="B112" s="109" t="s">
        <v>43</v>
      </c>
      <c r="C112" s="63"/>
      <c r="D112" s="64"/>
      <c r="E112" s="158"/>
      <c r="F112" s="65" t="str">
        <f t="shared" si="13"/>
        <v/>
      </c>
      <c r="G112" s="158"/>
      <c r="H112" s="65" t="str">
        <f t="shared" si="13"/>
        <v/>
      </c>
      <c r="I112" s="36"/>
      <c r="J112" s="68" t="s">
        <v>3</v>
      </c>
      <c r="K112" s="69">
        <f>SUM(K106:K111)</f>
        <v>133.78328171000001</v>
      </c>
      <c r="L112" s="70">
        <f t="shared" si="17"/>
        <v>1</v>
      </c>
      <c r="M112" s="69">
        <f>SUM(M106:M111)</f>
        <v>71.54747583000001</v>
      </c>
      <c r="N112" s="70">
        <f t="shared" si="16"/>
        <v>1</v>
      </c>
      <c r="O112" s="128"/>
    </row>
    <row r="113" spans="2:15" x14ac:dyDescent="0.25">
      <c r="B113" s="110" t="s">
        <v>44</v>
      </c>
      <c r="C113" s="63"/>
      <c r="D113" s="64"/>
      <c r="E113" s="158"/>
      <c r="F113" s="65" t="str">
        <f t="shared" si="13"/>
        <v/>
      </c>
      <c r="G113" s="158"/>
      <c r="H113" s="65" t="str">
        <f t="shared" si="13"/>
        <v/>
      </c>
      <c r="I113" s="36"/>
      <c r="J113" s="36"/>
      <c r="K113" s="36"/>
      <c r="L113" s="36"/>
      <c r="M113" s="36"/>
      <c r="N113" s="36"/>
      <c r="O113" s="40"/>
    </row>
    <row r="114" spans="2:15" x14ac:dyDescent="0.25">
      <c r="B114" s="109" t="s">
        <v>50</v>
      </c>
      <c r="C114" s="63"/>
      <c r="D114" s="64"/>
      <c r="E114" s="158"/>
      <c r="F114" s="65" t="str">
        <f t="shared" si="13"/>
        <v/>
      </c>
      <c r="G114" s="158"/>
      <c r="H114" s="65" t="str">
        <f t="shared" si="13"/>
        <v/>
      </c>
      <c r="I114" s="36"/>
      <c r="J114" s="36"/>
      <c r="K114" s="36"/>
      <c r="L114" s="36"/>
      <c r="M114" s="36"/>
      <c r="N114" s="36"/>
      <c r="O114" s="40"/>
    </row>
    <row r="115" spans="2:15" x14ac:dyDescent="0.25">
      <c r="B115" s="109" t="s">
        <v>51</v>
      </c>
      <c r="C115" s="63"/>
      <c r="D115" s="64"/>
      <c r="E115" s="158">
        <v>5.4438760000000004</v>
      </c>
      <c r="F115" s="65">
        <f t="shared" si="13"/>
        <v>3.0428476412411667E-2</v>
      </c>
      <c r="G115" s="158">
        <v>6.2559329999999997</v>
      </c>
      <c r="H115" s="65">
        <f t="shared" si="13"/>
        <v>5.4738138357534306E-2</v>
      </c>
      <c r="I115" s="36"/>
      <c r="J115" s="36"/>
      <c r="K115" s="36"/>
      <c r="L115" s="36"/>
      <c r="M115" s="36"/>
      <c r="N115" s="36"/>
      <c r="O115" s="40"/>
    </row>
    <row r="116" spans="2:15" x14ac:dyDescent="0.25">
      <c r="B116" s="109" t="s">
        <v>45</v>
      </c>
      <c r="C116" s="63"/>
      <c r="D116" s="64"/>
      <c r="E116" s="158">
        <v>25.58965156</v>
      </c>
      <c r="F116" s="65">
        <f t="shared" si="13"/>
        <v>0.14303303545034704</v>
      </c>
      <c r="G116" s="158">
        <v>27.877905300000002</v>
      </c>
      <c r="H116" s="65">
        <f t="shared" si="13"/>
        <v>0.24392598792692299</v>
      </c>
      <c r="I116" s="36"/>
      <c r="J116" s="36"/>
      <c r="K116" s="36"/>
      <c r="L116" s="36"/>
      <c r="M116" s="36"/>
      <c r="N116" s="36"/>
      <c r="O116" s="40"/>
    </row>
    <row r="117" spans="2:15" x14ac:dyDescent="0.25">
      <c r="B117" s="109" t="s">
        <v>46</v>
      </c>
      <c r="C117" s="63"/>
      <c r="D117" s="64"/>
      <c r="E117" s="158">
        <v>8.0238096500000005</v>
      </c>
      <c r="F117" s="65">
        <f t="shared" si="13"/>
        <v>4.4848983090854035E-2</v>
      </c>
      <c r="G117" s="158">
        <v>8.1057614400000002</v>
      </c>
      <c r="H117" s="65">
        <f t="shared" si="13"/>
        <v>7.0923760084368959E-2</v>
      </c>
      <c r="I117" s="36"/>
      <c r="J117" s="36"/>
      <c r="K117" s="36"/>
      <c r="L117" s="36"/>
      <c r="M117" s="36"/>
      <c r="N117" s="36"/>
      <c r="O117" s="40"/>
    </row>
    <row r="118" spans="2:15" x14ac:dyDescent="0.25">
      <c r="B118" s="109" t="s">
        <v>47</v>
      </c>
      <c r="C118" s="63"/>
      <c r="D118" s="64"/>
      <c r="E118" s="158">
        <v>6.0666627399999999</v>
      </c>
      <c r="F118" s="65">
        <f t="shared" si="13"/>
        <v>3.3909535060340598E-2</v>
      </c>
      <c r="G118" s="158">
        <v>0.50130156000000003</v>
      </c>
      <c r="H118" s="65">
        <f t="shared" si="13"/>
        <v>4.3862864500191718E-3</v>
      </c>
      <c r="I118" s="129"/>
      <c r="J118" s="36"/>
      <c r="K118" s="36"/>
      <c r="L118" s="36"/>
      <c r="M118" s="36"/>
      <c r="N118" s="36"/>
      <c r="O118" s="40"/>
    </row>
    <row r="119" spans="2:15" x14ac:dyDescent="0.25">
      <c r="B119" s="111" t="s">
        <v>48</v>
      </c>
      <c r="C119" s="74"/>
      <c r="D119" s="75"/>
      <c r="E119" s="69">
        <f>SUM(E100:E118)</f>
        <v>178.90728166</v>
      </c>
      <c r="F119" s="76">
        <f t="shared" si="13"/>
        <v>1</v>
      </c>
      <c r="G119" s="69">
        <f>SUM(G100:G118)</f>
        <v>114.28837713</v>
      </c>
      <c r="H119" s="76">
        <f t="shared" si="13"/>
        <v>1</v>
      </c>
      <c r="I119" s="130"/>
      <c r="J119" s="36"/>
      <c r="K119" s="36"/>
      <c r="L119" s="36"/>
      <c r="M119" s="36"/>
      <c r="N119" s="36"/>
      <c r="O119" s="40"/>
    </row>
    <row r="120" spans="2:15" x14ac:dyDescent="0.25">
      <c r="B120" s="260" t="s">
        <v>59</v>
      </c>
      <c r="C120" s="261"/>
      <c r="D120" s="261"/>
      <c r="E120" s="261"/>
      <c r="F120" s="261"/>
      <c r="G120" s="261"/>
      <c r="H120" s="261"/>
      <c r="I120" s="130"/>
      <c r="J120" s="36"/>
      <c r="K120" s="36"/>
      <c r="L120" s="36"/>
      <c r="M120" s="36"/>
      <c r="N120" s="36"/>
      <c r="O120" s="40"/>
    </row>
    <row r="121" spans="2:15" x14ac:dyDescent="0.25">
      <c r="B121" s="116"/>
      <c r="C121" s="131"/>
      <c r="D121" s="131"/>
      <c r="E121" s="131"/>
      <c r="F121" s="131"/>
      <c r="G121" s="132"/>
      <c r="H121" s="132"/>
      <c r="I121" s="132"/>
      <c r="J121" s="42"/>
      <c r="K121" s="42"/>
      <c r="L121" s="42"/>
      <c r="M121" s="42"/>
      <c r="N121" s="42"/>
      <c r="O121" s="43"/>
    </row>
    <row r="122" spans="2:15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5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2:15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2:15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2:15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2:15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2:15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2:15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2:15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2:15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2:15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5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5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2:15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5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2:15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2:15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2:15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2:15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2:15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2:15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2:15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2:15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2:15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2:1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2:1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2:1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2:1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</sheetData>
  <mergeCells count="24">
    <mergeCell ref="I64:N64"/>
    <mergeCell ref="B93:H93"/>
    <mergeCell ref="B120:H120"/>
    <mergeCell ref="E41:K41"/>
    <mergeCell ref="C48:G48"/>
    <mergeCell ref="I48:N48"/>
    <mergeCell ref="C49:G49"/>
    <mergeCell ref="I49:N49"/>
    <mergeCell ref="C59:G59"/>
    <mergeCell ref="D22:M22"/>
    <mergeCell ref="E27:K27"/>
    <mergeCell ref="E28:K28"/>
    <mergeCell ref="E29:E30"/>
    <mergeCell ref="F29:H29"/>
    <mergeCell ref="I29:K29"/>
    <mergeCell ref="B1:O2"/>
    <mergeCell ref="D8:L8"/>
    <mergeCell ref="D9:L9"/>
    <mergeCell ref="D10:D11"/>
    <mergeCell ref="E10:G10"/>
    <mergeCell ref="H10:J10"/>
    <mergeCell ref="K10:K11"/>
    <mergeCell ref="L10:L11"/>
    <mergeCell ref="M10:M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2018-06-04T14:42:02Z</dcterms:modified>
</cp:coreProperties>
</file>